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9" activeTab="20"/>
  </bookViews>
  <sheets>
    <sheet name="5_Розрахунок тарифів" sheetId="1" state="hidden" r:id="rId2"/>
    <sheet name="ІНСТРУКЦІЯ" sheetId="2" state="hidden" r:id="rId3"/>
    <sheet name="3_Розподіл пл.соб." sheetId="3" state="hidden" r:id="rId4"/>
    <sheet name="Ср_ціна_Газ" sheetId="4" state="hidden" r:id="rId5"/>
    <sheet name="Д9" sheetId="5" state="hidden" r:id="rId6"/>
    <sheet name="Д10" sheetId="6" state="hidden" r:id="rId7"/>
    <sheet name="Лист6" sheetId="7" state="hidden" r:id="rId8"/>
    <sheet name="Ціна_кВар" sheetId="8" state="hidden" r:id="rId9"/>
    <sheet name="Д3_послуга" sheetId="9" state="hidden" r:id="rId10"/>
    <sheet name="Д4_послуга" sheetId="10" state="hidden" r:id="rId11"/>
    <sheet name="соб_послОдн" sheetId="11" state="hidden" r:id="rId12"/>
    <sheet name="пром" sheetId="12" state="hidden" r:id="rId13"/>
    <sheet name="Абон_пл" sheetId="13" state="hidden" r:id="rId14"/>
    <sheet name="10Харак" sheetId="14" state="hidden" r:id="rId15"/>
    <sheet name="ПРОВ" sheetId="15" state="hidden" r:id="rId16"/>
    <sheet name="Лист21" sheetId="16" state="hidden" r:id="rId17"/>
    <sheet name="Втрати" sheetId="17" state="hidden" r:id="rId18"/>
    <sheet name="Анализ" sheetId="18" state="hidden" r:id="rId19"/>
    <sheet name="ЕРЦ" sheetId="19" state="hidden" r:id="rId20"/>
    <sheet name="Структура тарифу на теплову енергію (послуги з постачання теплової енергії)" sheetId="20" state="visible" r:id="rId21"/>
    <sheet name="Структура тарифу на виробництво теплової енергії" sheetId="21" state="visible" r:id="rId22"/>
    <sheet name="Структура тарифу на транспортування теплової енергії" sheetId="22" state="visible" r:id="rId23"/>
    <sheet name="Структура тарифу на постачання теплової енергії" sheetId="23" state="visible" r:id="rId24"/>
    <sheet name="Структура одноставкових тарифів на послуги з постачання гарячої води" sheetId="24" state="visible" r:id="rId25"/>
  </sheets>
  <definedNames>
    <definedName function="false" hidden="false" localSheetId="0" name="_xlnm.Print_Area" vbProcedure="false">'5_Розрахунок тарифів'!$A$1:$S$24</definedName>
    <definedName function="false" hidden="false" localSheetId="5" name="_xlnm.Print_Titles" vbProcedure="false">Д10!$8:$8</definedName>
    <definedName function="false" hidden="false" localSheetId="4" name="_xlnm.Print_Titles" vbProcedure="false">Д9!$7:$7</definedName>
    <definedName function="false" hidden="false" localSheetId="1" name="_xlnm.Print_Area" vbProcedure="false">ІНСТРУКЦІЯ!$A$1:$A$9</definedName>
    <definedName function="false" hidden="false" localSheetId="11" name="_xlnm.Print_Area" vbProcedure="false">пром!$A$1:$E$36</definedName>
    <definedName function="false" hidden="false" name="A1048999" vbProcedure="false">#REF!</definedName>
    <definedName function="false" hidden="false" name="A1049000" vbProcedure="false">#REF!</definedName>
    <definedName function="false" hidden="false" name="A1049999" vbProcedure="false">#REF!</definedName>
    <definedName function="false" hidden="false" name="A1050000" vbProcedure="false">#REF!</definedName>
    <definedName function="false" hidden="false" name="A1060000" vbProcedure="false">#REF!</definedName>
    <definedName function="false" hidden="false" name="A1999999" vbProcedure="false">#REF!</definedName>
    <definedName function="false" hidden="false" name="A2000021" vbProcedure="false">#REF!</definedName>
    <definedName function="false" hidden="false" name="A6000000" vbProcedure="false">#REF!</definedName>
    <definedName function="false" hidden="false" name="xff1" vbProcedure="false">'1_структура по елементах'!$xds$1</definedName>
    <definedName function="false" hidden="false" name="xgg" vbProcedure="false">'1_структура по елементах'!$xap$1</definedName>
    <definedName function="false" hidden="false" name="xgg1" vbProcedure="false">'1_структура по елементах'!$xap$1</definedName>
    <definedName function="false" hidden="false" name="xxx1" vbProcedure="false">'1_структура по елементах'!$bbq$1</definedName>
    <definedName function="false" hidden="false" name="zzz1" vbProcedure="false">'1_структура по елементах'!$dds$1</definedName>
    <definedName function="false" hidden="false" localSheetId="0" name="_xlnm.Print_Area" vbProcedure="false">'5_Розрахунок тарифів'!$A$1:$S$24</definedName>
    <definedName function="false" hidden="false" localSheetId="0" name="_xlnm.Print_Area_0" vbProcedure="false">'5_Розрахунок тарифів'!$A$1:$S$24</definedName>
    <definedName function="false" hidden="false" localSheetId="0" name="_xlnm.Print_Area_0_0" vbProcedure="false">'5_Розрахунок тарифів'!$A$1:$S$24</definedName>
    <definedName function="false" hidden="false" localSheetId="0" name="_xlnm.Print_Area_0_0_0" vbProcedure="false">'5_Розрахунок тарифів'!$A$1:$S$24</definedName>
    <definedName function="false" hidden="false" localSheetId="0" name="_xlnm.Print_Area_0_0_0_0" vbProcedure="false">'5_Розрахунок тарифів'!$A$1:$S$24</definedName>
    <definedName function="false" hidden="false" localSheetId="0" name="_xlnm.Print_Area_0_0_0_0_0" vbProcedure="false">'5_Розрахунок тарифів'!$A$1:$S$24</definedName>
    <definedName function="false" hidden="false" localSheetId="0" name="_xlnm.Print_Area_0_0_0_0_0_0" vbProcedure="false">'5_Розрахунок тарифів'!$A$1:$S$24</definedName>
    <definedName function="false" hidden="false" localSheetId="0" name="_xlnm.Print_Area_0_0_0_0_0_0_0" vbProcedure="false">'5_Розрахунок тарифів'!$A$1:$S$24</definedName>
    <definedName function="false" hidden="false" localSheetId="0" name="_xlnm.Print_Area_0_0_0_0_0_0_0_0" vbProcedure="false">'5_Розрахунок тарифів'!$A$1:$S$24</definedName>
    <definedName function="false" hidden="false" localSheetId="0" name="_xlnm.Print_Area_0_0_0_0_0_0_0_0_0" vbProcedure="false">'5_Розрахунок тарифів'!$A$1:$S$24</definedName>
    <definedName function="false" hidden="false" localSheetId="0" name="_xlnm.Print_Area_0_0_0_0_0_0_0_0_0_0" vbProcedure="false">'5_Розрахунок тарифів'!$A$1:$S$24</definedName>
    <definedName function="false" hidden="false" localSheetId="0" name="_xlnm.Print_Area_0_0_0_0_0_0_0_0_0_0_0" vbProcedure="false">'5_Розрахунок тарифів'!$A$1:$S$24</definedName>
    <definedName function="false" hidden="false" localSheetId="0" name="_xlnm.Print_Area_0_0_0_0_0_0_0_0_0_0_0_0" vbProcedure="false">'5_Розрахунок тарифів'!$A$1:$S$24</definedName>
    <definedName function="false" hidden="false" localSheetId="0" name="_xlnm.Print_Area_0_0_0_0_0_0_0_0_0_0_0_0_0" vbProcedure="false">'5_Розрахунок тарифів'!$A$1:$S$24</definedName>
    <definedName function="false" hidden="false" localSheetId="0" name="_xlnm.Print_Area_0_0_0_0_0_0_0_0_0_0_0_0_0_0" vbProcedure="false">'5_Розрахунок тарифів'!$A$1:$S$24</definedName>
    <definedName function="false" hidden="false" localSheetId="0" name="_xlnm.Print_Area_0_0_0_0_0_0_0_0_0_0_0_0_0_0_0" vbProcedure="false">'5_Розрахунок тарифів'!$A$1:$S$24</definedName>
    <definedName function="false" hidden="false" localSheetId="0" name="_xlnm.Print_Area_0_0_0_0_0_0_0_0_0_0_0_0_0_0_0_0" vbProcedure="false">'5_Розрахунок тарифів'!$A$1:$S$24</definedName>
    <definedName function="false" hidden="false" localSheetId="0" name="_xlnm.Print_Area_0_0_0_0_0_0_0_0_0_0_0_0_0_0_0_0_0" vbProcedure="false">'5_Розрахунок тарифів'!$A$1:$S$24</definedName>
    <definedName function="false" hidden="false" localSheetId="0" name="_xlnm.Print_Area_0_0_0_0_0_0_0_0_0_0_0_0_0_0_0_0_0_0" vbProcedure="false">'5_Розрахунок тарифів'!$A$1:$S$24</definedName>
    <definedName function="false" hidden="false" localSheetId="0" name="_xlnm.Print_Area_0_0_0_0_0_0_0_0_0_0_0_0_0_0_0_0_0_0_0" vbProcedure="false">'5_Розрахунок тарифів'!$A$1:$S$24</definedName>
    <definedName function="false" hidden="false" localSheetId="0" name="_xlnm.Print_Area_0_0_0_0_0_0_0_0_0_0_0_0_0_0_0_0_0_0_0_0" vbProcedure="false">'5_Розрахунок тарифів'!$A$1:$S$24</definedName>
    <definedName function="false" hidden="false" localSheetId="0" name="_xlnm.Print_Area_0_0_0_0_0_0_0_0_0_0_0_0_0_0_0_0_0_0_0_0_0" vbProcedure="false">'5_Розрахунок тарифів'!$A$1:$S$24</definedName>
    <definedName function="false" hidden="false" localSheetId="0" name="_xlnm.Print_Area_0_0_0_0_0_0_0_0_0_0_0_0_0_0_0_0_0_0_0_0_0_0" vbProcedure="false">'5_Розрахунок тарифів'!$A$1:$S$24</definedName>
    <definedName function="false" hidden="false" localSheetId="0" name="_xlnm.Print_Area_0_0_0_0_0_0_0_0_0_0_0_0_0_0_0_0_0_0_0_0_0_0_0" vbProcedure="false">'5_Розрахунок тарифів'!$A$1:$S$24</definedName>
    <definedName function="false" hidden="false" localSheetId="0" name="_xlnm.Print_Area_0_0_0_0_0_0_0_0_0_0_0_0_0_0_0_0_0_0_0_0_0_0_0_0" vbProcedure="false">'5_Розрахунок тарифів'!$A$1:$S$24</definedName>
    <definedName function="false" hidden="false" localSheetId="0" name="_xlnm.Print_Area_0_0_0_0_0_0_0_0_0_0_0_0_0_0_0_0_0_0_0_0_0_0_0_0_0" vbProcedure="false">'5_Розрахунок тарифів'!$A$1:$S$24</definedName>
    <definedName function="false" hidden="false" localSheetId="0" name="_xlnm.Print_Area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0" name="_xlnm.Print_Area_0_0_0_0_0_0_0_0_0_0_0_0_0_0_0_0_0_0_0_0_0_0_0_0_0_0_0_0_0_0_0_0_0_0_0_0_0_0_0_0_0_0_0_0_0_0_0_0_0_0_0_0_0_0_0_0_0_0_0_0_0_0_0_0_0_0_0_0_0_0_0_0_0_0_0_0_0_0_0_0_0_0_0_0_0_0_0_0_0_0_0_0_0_0_0_0_0_0_0_0_0_0_0_0_0_0_0_0_0_0_0_0_0_0_0_0_0" vbProcedure="false">'5_Розрахунок тарифів'!$A$1:$S$24</definedName>
    <definedName function="false" hidden="false" localSheetId="1" name="_xlnm.Print_Area" vbProcedure="false">ІНСТРУКЦІЯ!$A$1:$A$9</definedName>
    <definedName function="false" hidden="false" localSheetId="1" name="_xlnm.Print_Area_0" vbProcedure="false">ІНСТРУКЦІЯ!$A$1:$A$9</definedName>
    <definedName function="false" hidden="false" localSheetId="1" name="_xlnm.Print_Area_0_0" vbProcedure="false">ІНСТРУКЦІЯ!$A$1:$A$9</definedName>
    <definedName function="false" hidden="false" localSheetId="1" name="_xlnm.Print_Area_0_0_0" vbProcedure="false">ІНСТРУКЦІЯ!$A$1:$A$9</definedName>
    <definedName function="false" hidden="false" localSheetId="1" name="_xlnm.Print_Area_0_0_0_0" vbProcedure="false">ІНСТРУКЦІЯ!$A$1:$A$9</definedName>
    <definedName function="false" hidden="false" localSheetId="1" name="_xlnm.Print_Area_0_0_0_0_0" vbProcedure="false">ІНСТРУКЦІЯ!$A$1:$A$9</definedName>
    <definedName function="false" hidden="false" localSheetId="1" name="_xlnm.Print_Area_0_0_0_0_0_0" vbProcedure="false">ІНСТРУКЦІЯ!$A$1:$A$9</definedName>
    <definedName function="false" hidden="false" localSheetId="1" name="_xlnm.Print_Area_0_0_0_0_0_0_0" vbProcedure="false">ІНСТРУКЦІЯ!$A$1:$A$9</definedName>
    <definedName function="false" hidden="false" localSheetId="1" name="_xlnm.Print_Area_0_0_0_0_0_0_0_0" vbProcedure="false">ІНСТРУКЦІЯ!$A$1:$A$9</definedName>
    <definedName function="false" hidden="false" localSheetId="1" name="_xlnm.Print_Area_0_0_0_0_0_0_0_0_0" vbProcedure="false">ІНСТРУКЦІЯ!$A$1:$A$9</definedName>
    <definedName function="false" hidden="false" localSheetId="1" name="_xlnm.Print_Area_0_0_0_0_0_0_0_0_0_0" vbProcedure="false">ІНСТРУКЦІЯ!$A$1:$A$9</definedName>
    <definedName function="false" hidden="false" localSheetId="1" name="_xlnm.Print_Area_0_0_0_0_0_0_0_0_0_0_0" vbProcedure="false">ІНСТРУКЦІЯ!$A$1:$A$9</definedName>
    <definedName function="false" hidden="false" localSheetId="1" name="_xlnm.Print_Area_0_0_0_0_0_0_0_0_0_0_0_0" vbProcedure="false">ІНСТРУКЦІЯ!$A$1:$A$9</definedName>
    <definedName function="false" hidden="false" localSheetId="1" name="_xlnm.Print_Area_0_0_0_0_0_0_0_0_0_0_0_0_0" vbProcedure="false">ІНСТРУКЦІЯ!$A$1:$A$9</definedName>
    <definedName function="false" hidden="false" localSheetId="1" name="_xlnm.Print_Area_0_0_0_0_0_0_0_0_0_0_0_0_0_0" vbProcedure="false">ІНСТРУКЦІЯ!$A$1:$A$9</definedName>
    <definedName function="false" hidden="false" localSheetId="1" name="_xlnm.Print_Area_0_0_0_0_0_0_0_0_0_0_0_0_0_0_0" vbProcedure="false">ІНСТРУКЦІЯ!$A$1:$A$9</definedName>
    <definedName function="false" hidden="false" localSheetId="1" name="_xlnm.Print_Area_0_0_0_0_0_0_0_0_0_0_0_0_0_0_0_0" vbProcedure="false">ІНСТРУКЦІЯ!$A$1:$A$9</definedName>
    <definedName function="false" hidden="false" localSheetId="1" name="_xlnm.Print_Area_0_0_0_0_0_0_0_0_0_0_0_0_0_0_0_0_0" vbProcedure="false">ІНСТРУКЦІЯ!$A$1:$A$9</definedName>
    <definedName function="false" hidden="false" localSheetId="1" name="_xlnm.Print_Area_0_0_0_0_0_0_0_0_0_0_0_0_0_0_0_0_0_0" vbProcedure="false">ІНСТРУКЦІЯ!$A$1:$A$9</definedName>
    <definedName function="false" hidden="false" localSheetId="1" name="_xlnm.Print_Area_0_0_0_0_0_0_0_0_0_0_0_0_0_0_0_0_0_0_0" vbProcedure="false">ІНСТРУКЦІЯ!$A$1:$A$9</definedName>
    <definedName function="false" hidden="false" localSheetId="1" name="_xlnm.Print_Area_0_0_0_0_0_0_0_0_0_0_0_0_0_0_0_0_0_0_0_0" vbProcedure="false">ІНСТРУКЦІЯ!$A$1:$A$9</definedName>
    <definedName function="false" hidden="false" localSheetId="1" name="_xlnm.Print_Area_0_0_0_0_0_0_0_0_0_0_0_0_0_0_0_0_0_0_0_0_0" vbProcedure="false">ІНСТРУКЦІЯ!$A$1:$A$9</definedName>
    <definedName function="false" hidden="false" localSheetId="1" name="_xlnm.Print_Area_0_0_0_0_0_0_0_0_0_0_0_0_0_0_0_0_0_0_0_0_0_0" vbProcedure="false">ІНСТРУКЦІЯ!$A$1:$A$9</definedName>
    <definedName function="false" hidden="false" localSheetId="1" name="_xlnm.Print_Area_0_0_0_0_0_0_0_0_0_0_0_0_0_0_0_0_0_0_0_0_0_0_0" vbProcedure="false">ІНСТРУКЦІЯ!$A$1:$A$9</definedName>
    <definedName function="false" hidden="false" localSheetId="1" name="_xlnm.Print_Area_0_0_0_0_0_0_0_0_0_0_0_0_0_0_0_0_0_0_0_0_0_0_0_0" vbProcedure="false">ІНСТРУКЦІЯ!$A$1:$A$9</definedName>
    <definedName function="false" hidden="false" localSheetId="1" name="_xlnm.Print_Area_0_0_0_0_0_0_0_0_0_0_0_0_0_0_0_0_0_0_0_0_0_0_0_0_0" vbProcedure="false">ІНСТРУКЦІЯ!$A$1:$A$9</definedName>
    <definedName function="false" hidden="false" localSheetId="1" name="_xlnm.Print_Area_0_0_0_0_0_0_0_0_0_0_0_0_0_0_0_0_0_0_0_0_0_0_0_0_0_0" vbProcedure="false">ІНСТРУКЦІЯ!$A$1:$A$9</definedName>
    <definedName function="false" hidden="false" localSheetId="1" name="_xlnm.Print_Area_0_0_0_0_0_0_0_0_0_0_0_0_0_0_0_0_0_0_0_0_0_0_0_0_0_0_0" vbProcedure="false">ІНСТРУКЦІЯ!$A$1:$A$9</definedName>
    <definedName function="false" hidden="false" localSheetId="1" name="_xlnm.Print_Area_0_0_0_0_0_0_0_0_0_0_0_0_0_0_0_0_0_0_0_0_0_0_0_0_0_0_0_0" vbProcedure="false">ІНСТРУКЦІЯ!$A$1:$A$9</definedName>
    <definedName function="false" hidden="false" localSheetId="1" name="_xlnm.Print_Area_0_0_0_0_0_0_0_0_0_0_0_0_0_0_0_0_0_0_0_0_0_0_0_0_0_0_0_0_0" vbProcedure="false">ІНСТРУКЦІЯ!$A$1:$A$9</definedName>
    <definedName function="false" hidden="false" localSheetId="1" name="_xlnm.Print_Area_0_0_0_0_0_0_0_0_0_0_0_0_0_0_0_0_0_0_0_0_0_0_0_0_0_0_0_0_0_0" vbProcedure="false">ІНСТРУКЦІЯ!$A$1:$A$9</definedName>
    <definedName function="false" hidden="false" localSheetId="1" name="_xlnm.Print_Area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1" name="_xlnm.Print_Area_0_0_0_0_0_0_0_0_0_0_0_0_0_0_0_0_0_0_0_0_0_0_0_0_0_0_0_0_0_0_0_0_0_0_0_0_0_0_0_0_0_0_0_0_0_0_0_0_0_0_0_0_0_0_0_0_0_0_0_0_0_0_0_0_0_0_0_0_0_0_0_0_0_0_0_0_0_0_0_0_0_0_0_0_0_0_0_0_0_0_0_0_0_0_0_0_0_0_0_0_0_0_0_0_0_0_0_0_0_0_0_0_0_0_0_0_0" vbProcedure="false">ІНСТРУКЦІЯ!$A$1:$A$9</definedName>
    <definedName function="false" hidden="false" localSheetId="4" name="_xlnm.Print_Titles" vbProcedure="false">Д9!$7:$7</definedName>
    <definedName function="false" hidden="false" localSheetId="4" name="_xlnm.Print_Titles_0" vbProcedure="false">Д9!$7:$7</definedName>
    <definedName function="false" hidden="false" localSheetId="4" name="_xlnm.Print_Titles_0_0" vbProcedure="false">Д9!$7:$7</definedName>
    <definedName function="false" hidden="false" localSheetId="4" name="_xlnm.Print_Titles_0_0_0" vbProcedure="false">Д9!$7:$7</definedName>
    <definedName function="false" hidden="false" localSheetId="4" name="_xlnm.Print_Titles_0_0_0_0" vbProcedure="false">Д9!$7:$7</definedName>
    <definedName function="false" hidden="false" localSheetId="4" name="_xlnm.Print_Titles_0_0_0_0_0" vbProcedure="false">Д9!$7:$7</definedName>
    <definedName function="false" hidden="false" localSheetId="4" name="_xlnm.Print_Titles_0_0_0_0_0_0" vbProcedure="false">Д9!$7:$7</definedName>
    <definedName function="false" hidden="false" localSheetId="4" name="_xlnm.Print_Titles_0_0_0_0_0_0_0" vbProcedure="false">Д9!$7:$7</definedName>
    <definedName function="false" hidden="false" localSheetId="4" name="_xlnm.Print_Titles_0_0_0_0_0_0_0_0" vbProcedure="false">Д9!$7:$7</definedName>
    <definedName function="false" hidden="false" localSheetId="4" name="_xlnm.Print_Titles_0_0_0_0_0_0_0_0_0" vbProcedure="false">Д9!$7:$7</definedName>
    <definedName function="false" hidden="false" localSheetId="4" name="_xlnm.Print_Titles_0_0_0_0_0_0_0_0_0_0" vbProcedure="false">Д9!$7:$7</definedName>
    <definedName function="false" hidden="false" localSheetId="4" name="_xlnm.Print_Titles_0_0_0_0_0_0_0_0_0_0_0" vbProcedure="false">Д9!$7:$7</definedName>
    <definedName function="false" hidden="false" localSheetId="4" name="_xlnm.Print_Titles_0_0_0_0_0_0_0_0_0_0_0_0" vbProcedure="false">Д9!$7:$7</definedName>
    <definedName function="false" hidden="false" localSheetId="4" name="_xlnm.Print_Titles_0_0_0_0_0_0_0_0_0_0_0_0_0" vbProcedure="false">Д9!$7:$7</definedName>
    <definedName function="false" hidden="false" localSheetId="4" name="_xlnm.Print_Titles_0_0_0_0_0_0_0_0_0_0_0_0_0_0" vbProcedure="false">Д9!$7:$7</definedName>
    <definedName function="false" hidden="false" localSheetId="4" name="_xlnm.Print_Titles_0_0_0_0_0_0_0_0_0_0_0_0_0_0_0" vbProcedure="false">Д9!$7:$7</definedName>
    <definedName function="false" hidden="false" localSheetId="4" name="_xlnm.Print_Titles_0_0_0_0_0_0_0_0_0_0_0_0_0_0_0_0" vbProcedure="false">Д9!$7:$7</definedName>
    <definedName function="false" hidden="false" localSheetId="4" name="_xlnm.Print_Titles_0_0_0_0_0_0_0_0_0_0_0_0_0_0_0_0_0" vbProcedure="false">Д9!$7:$7</definedName>
    <definedName function="false" hidden="false" localSheetId="4" name="_xlnm.Print_Titles_0_0_0_0_0_0_0_0_0_0_0_0_0_0_0_0_0_0" vbProcedure="false">Д9!$7:$7</definedName>
    <definedName function="false" hidden="false" localSheetId="4" name="_xlnm.Print_Titles_0_0_0_0_0_0_0_0_0_0_0_0_0_0_0_0_0_0_0" vbProcedure="false">Д9!$7:$7</definedName>
    <definedName function="false" hidden="false" localSheetId="4" name="_xlnm.Print_Titles_0_0_0_0_0_0_0_0_0_0_0_0_0_0_0_0_0_0_0_0" vbProcedure="false">Д9!$7:$7</definedName>
    <definedName function="false" hidden="false" localSheetId="4" name="_xlnm.Print_Titles_0_0_0_0_0_0_0_0_0_0_0_0_0_0_0_0_0_0_0_0_0" vbProcedure="false">Д9!$7:$7</definedName>
    <definedName function="false" hidden="false" localSheetId="4" name="_xlnm.Print_Titles_0_0_0_0_0_0_0_0_0_0_0_0_0_0_0_0_0_0_0_0_0_0" vbProcedure="false">Д9!$7:$7</definedName>
    <definedName function="false" hidden="false" localSheetId="4" name="_xlnm.Print_Titles_0_0_0_0_0_0_0_0_0_0_0_0_0_0_0_0_0_0_0_0_0_0_0" vbProcedure="false">Д9!$7:$7</definedName>
    <definedName function="false" hidden="false" localSheetId="4" name="_xlnm.Print_Titles_0_0_0_0_0_0_0_0_0_0_0_0_0_0_0_0_0_0_0_0_0_0_0_0" vbProcedure="false">Д9!$7:$7</definedName>
    <definedName function="false" hidden="false" localSheetId="4" name="_xlnm.Print_Titles_0_0_0_0_0_0_0_0_0_0_0_0_0_0_0_0_0_0_0_0_0_0_0_0_0" vbProcedure="false">Д9!$7:$7</definedName>
    <definedName function="false" hidden="false" localSheetId="4" name="_xlnm.Print_Titles_0_0_0_0_0_0_0_0_0_0_0_0_0_0_0_0_0_0_0_0_0_0_0_0_0_0" vbProcedure="false">Д9!$7:$7</definedName>
    <definedName function="false" hidden="false" localSheetId="4" name="_xlnm.Print_Titles_0_0_0_0_0_0_0_0_0_0_0_0_0_0_0_0_0_0_0_0_0_0_0_0_0_0_0" vbProcedure="false">Д9!$7:$7</definedName>
    <definedName function="false" hidden="false" localSheetId="4" name="_xlnm.Print_Titles_0_0_0_0_0_0_0_0_0_0_0_0_0_0_0_0_0_0_0_0_0_0_0_0_0_0_0_0" vbProcedure="false">Д9!$7:$7</definedName>
    <definedName function="false" hidden="false" localSheetId="4" name="_xlnm.Print_Titles_0_0_0_0_0_0_0_0_0_0_0_0_0_0_0_0_0_0_0_0_0_0_0_0_0_0_0_0_0" vbProcedure="false">Д9!$7:$7</definedName>
    <definedName function="false" hidden="false" localSheetId="4" name="_xlnm.Print_Titles_0_0_0_0_0_0_0_0_0_0_0_0_0_0_0_0_0_0_0_0_0_0_0_0_0_0_0_0_0_0" vbProcedure="false">Д9!$7:$7</definedName>
    <definedName function="false" hidden="false" localSheetId="4" name="_xlnm.Print_Titles_0_0_0_0_0_0_0_0_0_0_0_0_0_0_0_0_0_0_0_0_0_0_0_0_0_0_0_0_0_0_0" vbProcedure="false">Д9!$7:$7</definedName>
    <definedName function="false" hidden="false" localSheetId="4" name="_xlnm.Print_Titles_0_0_0_0_0_0_0_0_0_0_0_0_0_0_0_0_0_0_0_0_0_0_0_0_0_0_0_0_0_0_0_0" vbProcedure="false">Д9!$7:$7</definedName>
    <definedName function="false" hidden="false" localSheetId="4" name="_xlnm.Print_Titles_0_0_0_0_0_0_0_0_0_0_0_0_0_0_0_0_0_0_0_0_0_0_0_0_0_0_0_0_0_0_0_0_0" vbProcedure="false">Д9!$7:$7</definedName>
    <definedName function="false" hidden="false" localSheetId="4" name="_xlnm.Print_Titles_0_0_0_0_0_0_0_0_0_0_0_0_0_0_0_0_0_0_0_0_0_0_0_0_0_0_0_0_0_0_0_0_0_0" vbProcedure="false">Д9!$7:$7</definedName>
    <definedName function="false" hidden="false" localSheetId="4" name="_xlnm.Print_Titles_0_0_0_0_0_0_0_0_0_0_0_0_0_0_0_0_0_0_0_0_0_0_0_0_0_0_0_0_0_0_0_0_0_0_0" vbProcedure="false">Д9!$7:$7</definedName>
    <definedName function="false" hidden="false" localSheetId="4" name="_xlnm.Print_Titles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4" name="_xlnm.Print_Titles_0_0_0_0_0_0_0_0_0_0_0_0_0_0_0_0_0_0_0_0_0_0_0_0_0_0_0_0_0_0_0_0_0_0_0_0_0_0_0_0_0_0_0_0_0_0_0_0_0_0_0_0_0_0_0_0_0_0_0_0_0_0_0_0_0_0_0_0_0_0_0_0_0_0_0_0_0_0_0_0_0_0_0_0_0_0_0_0_0_0_0_0_0_0_0_0_0_0_0_0_0_0_0_0_0_0_0_0_0_0_0_0_0_0_0_0_0" vbProcedure="false">Д9!$7:$7</definedName>
    <definedName function="false" hidden="false" localSheetId="5" name="_xlnm.Print_Titles" vbProcedure="false">Д10!$8:$8</definedName>
    <definedName function="false" hidden="false" localSheetId="5" name="_xlnm.Print_Titles_0" vbProcedure="false">Д10!$8:$8</definedName>
    <definedName function="false" hidden="false" localSheetId="5" name="_xlnm.Print_Titles_0_0" vbProcedure="false">Д10!$8:$8</definedName>
    <definedName function="false" hidden="false" localSheetId="5" name="_xlnm.Print_Titles_0_0_0" vbProcedure="false">Д10!$8:$8</definedName>
    <definedName function="false" hidden="false" localSheetId="5" name="_xlnm.Print_Titles_0_0_0_0" vbProcedure="false">Д10!$8:$8</definedName>
    <definedName function="false" hidden="false" localSheetId="5" name="_xlnm.Print_Titles_0_0_0_0_0" vbProcedure="false">Д10!$8:$8</definedName>
    <definedName function="false" hidden="false" localSheetId="5" name="_xlnm.Print_Titles_0_0_0_0_0_0" vbProcedure="false">Д10!$8:$8</definedName>
    <definedName function="false" hidden="false" localSheetId="5" name="_xlnm.Print_Titles_0_0_0_0_0_0_0" vbProcedure="false">Д10!$8:$8</definedName>
    <definedName function="false" hidden="false" localSheetId="5" name="_xlnm.Print_Titles_0_0_0_0_0_0_0_0" vbProcedure="false">Д10!$8:$8</definedName>
    <definedName function="false" hidden="false" localSheetId="5" name="_xlnm.Print_Titles_0_0_0_0_0_0_0_0_0" vbProcedure="false">Д10!$8:$8</definedName>
    <definedName function="false" hidden="false" localSheetId="5" name="_xlnm.Print_Titles_0_0_0_0_0_0_0_0_0_0" vbProcedure="false">Д10!$8:$8</definedName>
    <definedName function="false" hidden="false" localSheetId="5" name="_xlnm.Print_Titles_0_0_0_0_0_0_0_0_0_0_0" vbProcedure="false">Д10!$8:$8</definedName>
    <definedName function="false" hidden="false" localSheetId="5" name="_xlnm.Print_Titles_0_0_0_0_0_0_0_0_0_0_0_0" vbProcedure="false">Д10!$8:$8</definedName>
    <definedName function="false" hidden="false" localSheetId="5" name="_xlnm.Print_Titles_0_0_0_0_0_0_0_0_0_0_0_0_0" vbProcedure="false">Д10!$8:$8</definedName>
    <definedName function="false" hidden="false" localSheetId="5" name="_xlnm.Print_Titles_0_0_0_0_0_0_0_0_0_0_0_0_0_0" vbProcedure="false">Д10!$8:$8</definedName>
    <definedName function="false" hidden="false" localSheetId="5" name="_xlnm.Print_Titles_0_0_0_0_0_0_0_0_0_0_0_0_0_0_0" vbProcedure="false">Д10!$8:$8</definedName>
    <definedName function="false" hidden="false" localSheetId="5" name="_xlnm.Print_Titles_0_0_0_0_0_0_0_0_0_0_0_0_0_0_0_0" vbProcedure="false">Д10!$8:$8</definedName>
    <definedName function="false" hidden="false" localSheetId="5" name="_xlnm.Print_Titles_0_0_0_0_0_0_0_0_0_0_0_0_0_0_0_0_0" vbProcedure="false">Д10!$8:$8</definedName>
    <definedName function="false" hidden="false" localSheetId="5" name="_xlnm.Print_Titles_0_0_0_0_0_0_0_0_0_0_0_0_0_0_0_0_0_0" vbProcedure="false">Д10!$8:$8</definedName>
    <definedName function="false" hidden="false" localSheetId="5" name="_xlnm.Print_Titles_0_0_0_0_0_0_0_0_0_0_0_0_0_0_0_0_0_0_0" vbProcedure="false">Д10!$8:$8</definedName>
    <definedName function="false" hidden="false" localSheetId="5" name="_xlnm.Print_Titles_0_0_0_0_0_0_0_0_0_0_0_0_0_0_0_0_0_0_0_0" vbProcedure="false">Д10!$8:$8</definedName>
    <definedName function="false" hidden="false" localSheetId="5" name="_xlnm.Print_Titles_0_0_0_0_0_0_0_0_0_0_0_0_0_0_0_0_0_0_0_0_0" vbProcedure="false">Д10!$8:$8</definedName>
    <definedName function="false" hidden="false" localSheetId="5" name="_xlnm.Print_Titles_0_0_0_0_0_0_0_0_0_0_0_0_0_0_0_0_0_0_0_0_0_0" vbProcedure="false">Д10!$8:$8</definedName>
    <definedName function="false" hidden="false" localSheetId="5" name="_xlnm.Print_Titles_0_0_0_0_0_0_0_0_0_0_0_0_0_0_0_0_0_0_0_0_0_0_0" vbProcedure="false">Д10!$8:$8</definedName>
    <definedName function="false" hidden="false" localSheetId="5" name="_xlnm.Print_Titles_0_0_0_0_0_0_0_0_0_0_0_0_0_0_0_0_0_0_0_0_0_0_0_0" vbProcedure="false">Д10!$8:$8</definedName>
    <definedName function="false" hidden="false" localSheetId="5" name="_xlnm.Print_Titles_0_0_0_0_0_0_0_0_0_0_0_0_0_0_0_0_0_0_0_0_0_0_0_0_0" vbProcedure="false">Д10!$8:$8</definedName>
    <definedName function="false" hidden="false" localSheetId="5" name="_xlnm.Print_Titles_0_0_0_0_0_0_0_0_0_0_0_0_0_0_0_0_0_0_0_0_0_0_0_0_0_0" vbProcedure="false">Д10!$8:$8</definedName>
    <definedName function="false" hidden="false" localSheetId="5" name="_xlnm.Print_Titles_0_0_0_0_0_0_0_0_0_0_0_0_0_0_0_0_0_0_0_0_0_0_0_0_0_0_0" vbProcedure="false">Д10!$8:$8</definedName>
    <definedName function="false" hidden="false" localSheetId="5" name="_xlnm.Print_Titles_0_0_0_0_0_0_0_0_0_0_0_0_0_0_0_0_0_0_0_0_0_0_0_0_0_0_0_0" vbProcedure="false">Д10!$8:$8</definedName>
    <definedName function="false" hidden="false" localSheetId="5" name="_xlnm.Print_Titles_0_0_0_0_0_0_0_0_0_0_0_0_0_0_0_0_0_0_0_0_0_0_0_0_0_0_0_0_0" vbProcedure="false">Д10!$8:$8</definedName>
    <definedName function="false" hidden="false" localSheetId="5" name="_xlnm.Print_Titles_0_0_0_0_0_0_0_0_0_0_0_0_0_0_0_0_0_0_0_0_0_0_0_0_0_0_0_0_0_0" vbProcedure="false">Д10!$8:$8</definedName>
    <definedName function="false" hidden="false" localSheetId="5" name="_xlnm.Print_Titles_0_0_0_0_0_0_0_0_0_0_0_0_0_0_0_0_0_0_0_0_0_0_0_0_0_0_0_0_0_0_0" vbProcedure="false">Д10!$8:$8</definedName>
    <definedName function="false" hidden="false" localSheetId="5" name="_xlnm.Print_Titles_0_0_0_0_0_0_0_0_0_0_0_0_0_0_0_0_0_0_0_0_0_0_0_0_0_0_0_0_0_0_0_0" vbProcedure="false">Д10!$8:$8</definedName>
    <definedName function="false" hidden="false" localSheetId="5" name="_xlnm.Print_Titles_0_0_0_0_0_0_0_0_0_0_0_0_0_0_0_0_0_0_0_0_0_0_0_0_0_0_0_0_0_0_0_0_0" vbProcedure="false">Д10!$8:$8</definedName>
    <definedName function="false" hidden="false" localSheetId="5" name="_xlnm.Print_Titles_0_0_0_0_0_0_0_0_0_0_0_0_0_0_0_0_0_0_0_0_0_0_0_0_0_0_0_0_0_0_0_0_0_0" vbProcedure="false">Д10!$8:$8</definedName>
    <definedName function="false" hidden="false" localSheetId="5" name="_xlnm.Print_Titles_0_0_0_0_0_0_0_0_0_0_0_0_0_0_0_0_0_0_0_0_0_0_0_0_0_0_0_0_0_0_0_0_0_0_0" vbProcedure="false">Д10!$8:$8</definedName>
    <definedName function="false" hidden="false" localSheetId="5" name="_xlnm.Print_Titles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Print_Titles_0_0_0_0_0_0_0_0_0_0_0_0_0_0_0_0_0_0_0_0_0_0_0_0_0_0_0_0_0_0_0_0_0_0_0_0_0_0_0_0_0_0_0_0_0_0_0_0_0_0_0_0_0_0_0_0_0_0_0_0_0_0_0_0_0_0_0_0_0_0_0_0_0_0_0_0_0_0_0_0_0_0_0_0_0_0_0_0_0_0_0_0_0_0_0_0_0_0_0_0_0_0_0_0_0_0_0_0_0_0_0_0_0_0_0_0_0" vbProcedure="false">Д10!$8:$8</definedName>
    <definedName function="false" hidden="false" localSheetId="5" name="_xlnm._FilterDatabase" vbProcedure="false">Д10!$A$1:$G$52</definedName>
    <definedName function="false" hidden="false" localSheetId="11" name="_xlnm.Print_Area" vbProcedure="false">пром!$A$1:$E$36</definedName>
    <definedName function="false" hidden="false" localSheetId="11" name="_xlnm.Print_Area_0" vbProcedure="false">пром!$A$1:$E$36</definedName>
    <definedName function="false" hidden="false" localSheetId="11" name="_xlnm.Print_Area_0_0" vbProcedure="false">пром!$A$1:$E$36</definedName>
    <definedName function="false" hidden="false" localSheetId="11" name="_xlnm.Print_Area_0_0_0" vbProcedure="false">пром!$A$1:$E$36</definedName>
    <definedName function="false" hidden="false" localSheetId="11" name="_xlnm.Print_Area_0_0_0_0" vbProcedure="false">пром!$A$1:$E$36</definedName>
    <definedName function="false" hidden="false" localSheetId="11" name="_xlnm.Print_Area_0_0_0_0_0" vbProcedure="false">пром!$A$1:$E$36</definedName>
    <definedName function="false" hidden="false" localSheetId="11" name="_xlnm.Print_Area_0_0_0_0_0_0" vbProcedure="false">пром!$A$1:$E$36</definedName>
    <definedName function="false" hidden="false" localSheetId="11" name="_xlnm.Print_Area_0_0_0_0_0_0_0" vbProcedure="false">пром!$A$1:$E$36</definedName>
    <definedName function="false" hidden="false" localSheetId="11" name="_xlnm.Print_Area_0_0_0_0_0_0_0_0" vbProcedure="false">пром!$A$1:$E$36</definedName>
    <definedName function="false" hidden="false" localSheetId="11" name="_xlnm.Print_Area_0_0_0_0_0_0_0_0_0" vbProcedure="false">пром!$A$1:$E$36</definedName>
    <definedName function="false" hidden="false" localSheetId="11" name="_xlnm.Print_Area_0_0_0_0_0_0_0_0_0_0" vbProcedure="false">пром!$A$1:$E$36</definedName>
    <definedName function="false" hidden="false" localSheetId="11" name="_xlnm.Print_Area_0_0_0_0_0_0_0_0_0_0_0" vbProcedure="false">пром!$A$1:$E$36</definedName>
    <definedName function="false" hidden="false" localSheetId="11" name="_xlnm.Print_Area_0_0_0_0_0_0_0_0_0_0_0_0" vbProcedure="false">пром!$A$1:$E$36</definedName>
    <definedName function="false" hidden="false" localSheetId="11" name="_xlnm.Print_Area_0_0_0_0_0_0_0_0_0_0_0_0_0" vbProcedure="false">пром!$A$1:$E$36</definedName>
    <definedName function="false" hidden="false" localSheetId="11" name="_xlnm.Print_Area_0_0_0_0_0_0_0_0_0_0_0_0_0_0" vbProcedure="false">пром!$A$1:$E$36</definedName>
    <definedName function="false" hidden="false" localSheetId="11" name="_xlnm.Print_Area_0_0_0_0_0_0_0_0_0_0_0_0_0_0_0" vbProcedure="false">пром!$A$1:$E$36</definedName>
    <definedName function="false" hidden="false" localSheetId="11" name="_xlnm.Print_Area_0_0_0_0_0_0_0_0_0_0_0_0_0_0_0_0" vbProcedure="false">пром!$A$1:$E$36</definedName>
    <definedName function="false" hidden="false" localSheetId="11" name="_xlnm.Print_Area_0_0_0_0_0_0_0_0_0_0_0_0_0_0_0_0_0" vbProcedure="false">пром!$A$1:$E$36</definedName>
    <definedName function="false" hidden="false" localSheetId="11" name="_xlnm.Print_Area_0_0_0_0_0_0_0_0_0_0_0_0_0_0_0_0_0_0" vbProcedure="false">пром!$A$1:$E$36</definedName>
    <definedName function="false" hidden="false" localSheetId="11" name="_xlnm.Print_Area_0_0_0_0_0_0_0_0_0_0_0_0_0_0_0_0_0_0_0" vbProcedure="false">пром!$A$1:$E$36</definedName>
    <definedName function="false" hidden="false" localSheetId="11" name="_xlnm.Print_Area_0_0_0_0_0_0_0_0_0_0_0_0_0_0_0_0_0_0_0_0" vbProcedure="false">пром!$A$1:$E$36</definedName>
    <definedName function="false" hidden="false" localSheetId="11" name="_xlnm.Print_Area_0_0_0_0_0_0_0_0_0_0_0_0_0_0_0_0_0_0_0_0_0" vbProcedure="false">пром!$A$1:$E$36</definedName>
    <definedName function="false" hidden="false" localSheetId="11" name="_xlnm.Print_Area_0_0_0_0_0_0_0_0_0_0_0_0_0_0_0_0_0_0_0_0_0_0" vbProcedure="false">пром!$A$1:$E$36</definedName>
    <definedName function="false" hidden="false" localSheetId="11" name="_xlnm.Print_Area_0_0_0_0_0_0_0_0_0_0_0_0_0_0_0_0_0_0_0_0_0_0_0" vbProcedure="false">пром!$A$1:$E$36</definedName>
    <definedName function="false" hidden="false" localSheetId="11" name="_xlnm.Print_Area_0_0_0_0_0_0_0_0_0_0_0_0_0_0_0_0_0_0_0_0_0_0_0_0" vbProcedure="false">пром!$A$1:$E$36</definedName>
    <definedName function="false" hidden="false" localSheetId="11" name="_xlnm.Print_Area_0_0_0_0_0_0_0_0_0_0_0_0_0_0_0_0_0_0_0_0_0_0_0_0_0" vbProcedure="false">пром!$A$1:$E$36</definedName>
    <definedName function="false" hidden="false" localSheetId="11" name="_xlnm.Print_Area_0_0_0_0_0_0_0_0_0_0_0_0_0_0_0_0_0_0_0_0_0_0_0_0_0_0" vbProcedure="false">пром!$A$1:$E$36</definedName>
    <definedName function="false" hidden="false" localSheetId="11" name="_xlnm.Print_Area_0_0_0_0_0_0_0_0_0_0_0_0_0_0_0_0_0_0_0_0_0_0_0_0_0_0_0" vbProcedure="false">пром!$A$1:$E$36</definedName>
    <definedName function="false" hidden="false" localSheetId="11" name="_xlnm.Print_Area_0_0_0_0_0_0_0_0_0_0_0_0_0_0_0_0_0_0_0_0_0_0_0_0_0_0_0_0" vbProcedure="false">пром!$A$1:$E$36</definedName>
    <definedName function="false" hidden="false" localSheetId="11" name="_xlnm.Print_Area_0_0_0_0_0_0_0_0_0_0_0_0_0_0_0_0_0_0_0_0_0_0_0_0_0_0_0_0_0" vbProcedure="false">пром!$A$1:$E$36</definedName>
    <definedName function="false" hidden="false" localSheetId="11" name="_xlnm.Print_Area_0_0_0_0_0_0_0_0_0_0_0_0_0_0_0_0_0_0_0_0_0_0_0_0_0_0_0_0_0_0" vbProcedure="false">пром!$A$1:$E$36</definedName>
    <definedName function="false" hidden="false" localSheetId="11" name="_xlnm.Print_Area_0_0_0_0_0_0_0_0_0_0_0_0_0_0_0_0_0_0_0_0_0_0_0_0_0_0_0_0_0_0_0" vbProcedure="false">пром!$A$1:$E$36</definedName>
    <definedName function="false" hidden="false" localSheetId="11" name="_xlnm.Print_Area_0_0_0_0_0_0_0_0_0_0_0_0_0_0_0_0_0_0_0_0_0_0_0_0_0_0_0_0_0_0_0_0" vbProcedure="false">пром!$A$1:$E$36</definedName>
    <definedName function="false" hidden="false" localSheetId="11" name="_xlnm.Print_Area_0_0_0_0_0_0_0_0_0_0_0_0_0_0_0_0_0_0_0_0_0_0_0_0_0_0_0_0_0_0_0_0_0" vbProcedure="false">пром!$A$1:$E$36</definedName>
    <definedName function="false" hidden="false" localSheetId="11" name="_xlnm.Print_Area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_0_0_0_0_0_0_0_0_0_0_0_0" vbProcedure="false">пром!$A$1:$E$36</definedName>
    <definedName function="false" hidden="false" localSheetId="11" name="_xlnm.Print_Area_0_0_0_0_0_0_0_0_0_0_0_0_0_0_0_0_0_0_0_0_0_0_0_0_0_0_0_0_0_0_0_0_0_0_0_0_0_0_0_0_0_0_0_0_0_0_0_0_0_0_0_0_0_0_0_0_0_0_0_0_0_0_0_0_0_0_0_0_0_0_0_0_0_0_0_0_0_0_0_0" vbProcedure="false">пром!$A$1:$E$36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<sst xmlns="http://schemas.openxmlformats.org/spreadsheetml/2006/main" count="1854" uniqueCount="625">
  <si>
    <t xml:space="preserve">Складова тарифу</t>
  </si>
  <si>
    <t xml:space="preserve">Од.виміру</t>
  </si>
  <si>
    <t xml:space="preserve">Теплова енергія всього</t>
  </si>
  <si>
    <t xml:space="preserve">в т.ч.:</t>
  </si>
  <si>
    <t xml:space="preserve">Всього теплова енергія</t>
  </si>
  <si>
    <t xml:space="preserve">в т.ч. в розрізі категорій</t>
  </si>
  <si>
    <t xml:space="preserve">Виробництво ТЕ</t>
  </si>
  <si>
    <t xml:space="preserve">Транспортування ТЕ</t>
  </si>
  <si>
    <t xml:space="preserve">Постачання ТЕ</t>
  </si>
  <si>
    <t xml:space="preserve">Всього виробництво</t>
  </si>
  <si>
    <t xml:space="preserve">Всього транспортування</t>
  </si>
  <si>
    <t xml:space="preserve">Всього постачання</t>
  </si>
  <si>
    <t xml:space="preserve">населення</t>
  </si>
  <si>
    <t xml:space="preserve">бюджет</t>
  </si>
  <si>
    <t xml:space="preserve">інші</t>
  </si>
  <si>
    <t xml:space="preserve">Корисний відпуск</t>
  </si>
  <si>
    <t xml:space="preserve">Гкал.</t>
  </si>
  <si>
    <t xml:space="preserve">Всього витрати собівартості в тарифах на теплову енергію</t>
  </si>
  <si>
    <t xml:space="preserve">грн.</t>
  </si>
  <si>
    <t xml:space="preserve">грн./Гкал.</t>
  </si>
  <si>
    <t xml:space="preserve">%</t>
  </si>
  <si>
    <t xml:space="preserve">Розрахунковий прибуток, усього</t>
  </si>
  <si>
    <t xml:space="preserve">в т.ч. за рахунок прибутку</t>
  </si>
  <si>
    <t xml:space="preserve">Рентабельність у тарифах</t>
  </si>
  <si>
    <t xml:space="preserve">Запропонований тариф (без урахування відшкодування втрат)втрат</t>
  </si>
  <si>
    <t xml:space="preserve">Відшкодування ВТРАТ</t>
  </si>
  <si>
    <t xml:space="preserve">Запропонований тариф </t>
  </si>
  <si>
    <t xml:space="preserve">грн./Гкал</t>
  </si>
  <si>
    <t xml:space="preserve">Діючі тарифи</t>
  </si>
  <si>
    <t xml:space="preserve">в розрахунках</t>
  </si>
  <si>
    <t xml:space="preserve">Д3/4/5</t>
  </si>
  <si>
    <t xml:space="preserve">Зростання тарифів</t>
  </si>
  <si>
    <t xml:space="preserve">в структурах</t>
  </si>
  <si>
    <t xml:space="preserve">в структуре</t>
  </si>
  <si>
    <t xml:space="preserve">без ПДВ</t>
  </si>
  <si>
    <t xml:space="preserve">ПРОВЕРКА</t>
  </si>
  <si>
    <t xml:space="preserve">ну и ладно</t>
  </si>
  <si>
    <t xml:space="preserve">ВСЕГО ТЕПЛО</t>
  </si>
  <si>
    <t xml:space="preserve">Тариф з ПДВ</t>
  </si>
  <si>
    <t xml:space="preserve">Ужас!!!</t>
  </si>
  <si>
    <t xml:space="preserve">Стуруктура тарифу</t>
  </si>
  <si>
    <t xml:space="preserve">Теплова енергія</t>
  </si>
  <si>
    <t xml:space="preserve">Паливо</t>
  </si>
  <si>
    <t xml:space="preserve">х</t>
  </si>
  <si>
    <t xml:space="preserve">Вартість покупної теплової енергії та/або собівартість виробництва власних ТЕЦ</t>
  </si>
  <si>
    <t xml:space="preserve">Витрати на покриття втрат теплової енергії</t>
  </si>
  <si>
    <t xml:space="preserve">Витрати операційної діяльності (крім витрат на паливо, покупну ТЕ, собівартість власних ТЕЦ, транспортування)</t>
  </si>
  <si>
    <t xml:space="preserve">Всього витрат операційної діяльності</t>
  </si>
  <si>
    <t xml:space="preserve">Фінансові витрати</t>
  </si>
  <si>
    <t xml:space="preserve">Інші витрати</t>
  </si>
  <si>
    <t xml:space="preserve">Всього повна собівартість теплової енергії</t>
  </si>
  <si>
    <t xml:space="preserve">Розрахунок середньої ціни природного газу, що склалася у  </t>
  </si>
  <si>
    <t xml:space="preserve">протягом опалювального періоду 2020/2021</t>
  </si>
  <si>
    <t xml:space="preserve">№з/п</t>
  </si>
  <si>
    <t xml:space="preserve">Місяць опалювального періоду</t>
  </si>
  <si>
    <t xml:space="preserve">Ціна природного газу по ПСО</t>
  </si>
  <si>
    <t xml:space="preserve">Ціна природного газу за Договором*</t>
  </si>
  <si>
    <t xml:space="preserve">бюджетні установи </t>
  </si>
  <si>
    <t xml:space="preserve">інші споживачі</t>
  </si>
  <si>
    <t xml:space="preserve">Жовтень 2020</t>
  </si>
  <si>
    <t xml:space="preserve">Листопад 2020</t>
  </si>
  <si>
    <t xml:space="preserve">Грудень 2020</t>
  </si>
  <si>
    <t xml:space="preserve">Січень 2021</t>
  </si>
  <si>
    <t xml:space="preserve">Лютий 2021</t>
  </si>
  <si>
    <t xml:space="preserve">Березень 2021</t>
  </si>
  <si>
    <t xml:space="preserve">Квітень 2021</t>
  </si>
  <si>
    <t xml:space="preserve">Середня ціна природного газу з урахуванням всього опалювального періоду 2020/2021</t>
  </si>
  <si>
    <t xml:space="preserve">Примітка:</t>
  </si>
  <si>
    <t xml:space="preserve">*- Ціна природного газу підтверджена Актами приймання-передачі природного газу з НАК «Нафтогаз України», ТОВ «Йе Енергія», ТОВ «Газопостачальна компания «Нафтогаз України» (копії додаються)</t>
  </si>
  <si>
    <t xml:space="preserve">Директор                                </t>
  </si>
  <si>
    <t xml:space="preserve">О.М. КОЧЕРОВ</t>
  </si>
  <si>
    <t xml:space="preserve">МП</t>
  </si>
  <si>
    <t xml:space="preserve">Додаток 9</t>
  </si>
  <si>
    <t xml:space="preserve">ЗАГАЛЬНА ХАРАКТЕРИСТИКА
ліцензіата з виробництва/транспортування/постачання теплової енергії</t>
  </si>
  <si>
    <t xml:space="preserve">(найменування ліцензіата)</t>
  </si>
  <si>
    <t xml:space="preserve">Без ПДВ</t>
  </si>
  <si>
    <t xml:space="preserve">№ з/п</t>
  </si>
  <si>
    <t xml:space="preserve">Показники</t>
  </si>
  <si>
    <t xml:space="preserve">Одиниця виміру</t>
  </si>
  <si>
    <t xml:space="preserve">Період, попередній до базового (факт)</t>
  </si>
  <si>
    <t xml:space="preserve">Базовий період (факт)</t>
  </si>
  <si>
    <t xml:space="preserve">Передбачено діючими тарифами</t>
  </si>
  <si>
    <t xml:space="preserve">Плановий період</t>
  </si>
  <si>
    <t xml:space="preserve">Виробництво теплової енергії</t>
  </si>
  <si>
    <t xml:space="preserve">Встановлена потужність джерел теплопостачання (генеруючих джерел)</t>
  </si>
  <si>
    <t xml:space="preserve">Гкал/год</t>
  </si>
  <si>
    <t xml:space="preserve">Теплове навантаження об’єктів теплоспоживання власних споживачів</t>
  </si>
  <si>
    <t xml:space="preserve">Питоме використання палива (газ) до обсягу відпуску в мережу теплової енергії  з колекторів генеруючих джерел</t>
  </si>
  <si>
    <r>
      <rPr>
        <sz val="10"/>
        <color rgb="FF000000"/>
        <rFont val="Times New Roman"/>
        <family val="1"/>
        <charset val="204"/>
      </rPr>
      <t xml:space="preserve">м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  <r>
      <rPr>
        <sz val="10"/>
        <color rgb="FF000000"/>
        <rFont val="Times New Roman"/>
        <family val="1"/>
        <charset val="204"/>
      </rPr>
      <t xml:space="preserve">/Гкал</t>
    </r>
  </si>
  <si>
    <t xml:space="preserve">3.1</t>
  </si>
  <si>
    <t xml:space="preserve">інше паливо (вказати)</t>
  </si>
  <si>
    <t xml:space="preserve">Фактичне питоме використання умовного палива на відпуск теплової енергії з колекторів генеруючих джерел</t>
  </si>
  <si>
    <t xml:space="preserve">кг у.п./Гкал</t>
  </si>
  <si>
    <t xml:space="preserve">Встановлений норматив використання умовного палива на відпуск теплової енергії з колекторів генеруючих джерел</t>
  </si>
  <si>
    <t xml:space="preserve">Обсяг виробленої теплової енергії</t>
  </si>
  <si>
    <t xml:space="preserve">Гкал</t>
  </si>
  <si>
    <t xml:space="preserve">Обсяг використання теплової енергії на власні потреби джерел теплопостачання (генеруючих джерел)</t>
  </si>
  <si>
    <t xml:space="preserve">Обсяг відпущеної в мережу теплової енергії з колекторів генеруючих джерел</t>
  </si>
  <si>
    <t xml:space="preserve">Середньооблікова чисельність персоналу ліцензованої діяльності</t>
  </si>
  <si>
    <t xml:space="preserve">осіб</t>
  </si>
  <si>
    <t xml:space="preserve">Середньомісячна заробітна плата персоналу ліцензованої діяльності</t>
  </si>
  <si>
    <t xml:space="preserve">грн</t>
  </si>
  <si>
    <t xml:space="preserve">Витрати на оплату праці у повній собівартості, усього</t>
  </si>
  <si>
    <t xml:space="preserve">Витрати на ремонт та інше поліпшення основних засобів у повній собівартості, усього</t>
  </si>
  <si>
    <t xml:space="preserve">12.1</t>
  </si>
  <si>
    <t xml:space="preserve">у т. ч. без заробітної плати з нарахуваннями</t>
  </si>
  <si>
    <t xml:space="preserve">Амортизаційні відрахування у повній собівартості, усього</t>
  </si>
  <si>
    <t xml:space="preserve">Витрати на електроенергію у повній собівартості, усього</t>
  </si>
  <si>
    <t xml:space="preserve">Транспортування теплової енергії</t>
  </si>
  <si>
    <t xml:space="preserve">Загальна довжина теплових мереж у двотрубному виразі станом на кінець року</t>
  </si>
  <si>
    <t xml:space="preserve">км</t>
  </si>
  <si>
    <t xml:space="preserve">Річний обсяг надходження теплової енергії в мережі ліцензіата</t>
  </si>
  <si>
    <t xml:space="preserve">Фактичні втрати теплової енергії у власних мережах:</t>
  </si>
  <si>
    <t xml:space="preserve">5.1</t>
  </si>
  <si>
    <t xml:space="preserve">у %</t>
  </si>
  <si>
    <t xml:space="preserve">Нормативні втрати теплової енергії у власних мережах:</t>
  </si>
  <si>
    <t xml:space="preserve">6.1</t>
  </si>
  <si>
    <t xml:space="preserve">Річний обсяг транспортування теплової енергії мережами, в т.ч.:</t>
  </si>
  <si>
    <t xml:space="preserve">7.1</t>
  </si>
  <si>
    <t xml:space="preserve">власної теплової енергії мережами сторонніх підприємств</t>
  </si>
  <si>
    <t xml:space="preserve">7.2</t>
  </si>
  <si>
    <t xml:space="preserve">власними тепловими мережами всього, у т.ч.:</t>
  </si>
  <si>
    <t xml:space="preserve">7.2.1</t>
  </si>
  <si>
    <t xml:space="preserve">власної теплової енергії</t>
  </si>
  <si>
    <t xml:space="preserve">7.2.2</t>
  </si>
  <si>
    <t xml:space="preserve">теплової енергії інших власників</t>
  </si>
  <si>
    <t xml:space="preserve">9.1</t>
  </si>
  <si>
    <r>
      <rPr>
        <sz val="10"/>
        <color rgb="FF000000"/>
        <rFont val="Times New Roman"/>
        <family val="1"/>
        <charset val="204"/>
      </rPr>
      <t xml:space="preserve">12</t>
    </r>
    <r>
      <rPr>
        <sz val="16"/>
        <color rgb="FF000000"/>
        <rFont val="Times New Roman"/>
        <family val="1"/>
        <charset val="204"/>
      </rPr>
      <t xml:space="preserve">*</t>
    </r>
  </si>
  <si>
    <t xml:space="preserve">Теплове навантаження об’єктів теплоспоживання споживачів інших власників теплової енергії, яка транспортується мережами ліцензіата, у т.ч. на потреби:</t>
  </si>
  <si>
    <t xml:space="preserve">12.2</t>
  </si>
  <si>
    <t xml:space="preserve">бюджетних установ</t>
  </si>
  <si>
    <t xml:space="preserve">12.3</t>
  </si>
  <si>
    <t xml:space="preserve">інших споживачів</t>
  </si>
  <si>
    <t xml:space="preserve">Постачання теплової енергії</t>
  </si>
  <si>
    <t xml:space="preserve">Кількість споживачів (абонентів) ліцензіата всього, у т.ч.:</t>
  </si>
  <si>
    <t xml:space="preserve">одиниць</t>
  </si>
  <si>
    <t xml:space="preserve">1.1</t>
  </si>
  <si>
    <t xml:space="preserve">населення – фізичні особи</t>
  </si>
  <si>
    <t xml:space="preserve">1.2</t>
  </si>
  <si>
    <t xml:space="preserve">виконавці комунальних послуг з опалення та ГВП</t>
  </si>
  <si>
    <t xml:space="preserve">1.3</t>
  </si>
  <si>
    <t xml:space="preserve">бюджетні  установи</t>
  </si>
  <si>
    <t xml:space="preserve">1.4</t>
  </si>
  <si>
    <t xml:space="preserve">Річний обсяг постачання теплової енергії споживачам, у тому числі на потреби:</t>
  </si>
  <si>
    <t xml:space="preserve">4.1</t>
  </si>
  <si>
    <t xml:space="preserve">населення – фізичних осіб</t>
  </si>
  <si>
    <t xml:space="preserve">4.1.1</t>
  </si>
  <si>
    <t xml:space="preserve">у тому числі, що обліковується приладами обліку</t>
  </si>
  <si>
    <t xml:space="preserve">4.2</t>
  </si>
  <si>
    <t xml:space="preserve">виконавців комунальних послуг для населення з опалення та ГВП</t>
  </si>
  <si>
    <t xml:space="preserve">4.2.1</t>
  </si>
  <si>
    <t xml:space="preserve">4.3</t>
  </si>
  <si>
    <t xml:space="preserve">бюджетних  установ</t>
  </si>
  <si>
    <t xml:space="preserve">4.3.1</t>
  </si>
  <si>
    <t xml:space="preserve">4.4</t>
  </si>
  <si>
    <t xml:space="preserve">4.4.1</t>
  </si>
  <si>
    <t xml:space="preserve">* Заповнюється при встановленні двоставкових тарифів.</t>
  </si>
  <si>
    <t xml:space="preserve">Керівник</t>
  </si>
  <si>
    <t xml:space="preserve">__________________</t>
  </si>
  <si>
    <t xml:space="preserve">М.П.</t>
  </si>
  <si>
    <t xml:space="preserve">(підпис)</t>
  </si>
  <si>
    <t xml:space="preserve">(ініціали, прізвище)</t>
  </si>
  <si>
    <t xml:space="preserve">Вир/тр</t>
  </si>
  <si>
    <t xml:space="preserve">Пост</t>
  </si>
  <si>
    <t xml:space="preserve">електроенергія</t>
  </si>
  <si>
    <t xml:space="preserve">пмв</t>
  </si>
  <si>
    <t xml:space="preserve">прямі матеріальні витрати</t>
  </si>
  <si>
    <t xml:space="preserve">вода для технологічних потреб та водовідведення</t>
  </si>
  <si>
    <t xml:space="preserve">іп</t>
  </si>
  <si>
    <t xml:space="preserve">інші прямі витрати</t>
  </si>
  <si>
    <t xml:space="preserve">матеріали, запасні  частини та інші матеріальні ресурси</t>
  </si>
  <si>
    <t xml:space="preserve">Розрахунок вартості реактивної електричної енергії на плановий 2021/2022 рік</t>
  </si>
  <si>
    <t xml:space="preserve">Порядок розрахунку за перетікання реактивної електричної енергії обчислюється згідно Методики обчислення плати за перетікання реактивної електроенергії затверджена наказом Міністерства енергетики та вугільної промисловості України від 06.02.2018 № 87 </t>
  </si>
  <si>
    <t xml:space="preserve">У відповідності з зазначеною Методикою, одною зі складових розрахунку є тариф на активну електричну енергії. Виходячи з того, що тариф змінюється кожен місяць , відповідний розрахунок буде проведено виходячи з фактичних обсягів реактивної енергії та понесених фактичних витрат за 2020 рік.</t>
  </si>
  <si>
    <t xml:space="preserve">Найменування показника</t>
  </si>
  <si>
    <t xml:space="preserve">Показник</t>
  </si>
  <si>
    <t xml:space="preserve">Обсяг фактичної реактивної енергії за 2020 рік*</t>
  </si>
  <si>
    <t xml:space="preserve">тис.кВАр∙год</t>
  </si>
  <si>
    <t xml:space="preserve">Фактичні понесені витрати за 2020 рік**</t>
  </si>
  <si>
    <t xml:space="preserve">Середньозважена вартість реактивної енергії</t>
  </si>
  <si>
    <t xml:space="preserve">грн/кВАр∙год</t>
  </si>
  <si>
    <t xml:space="preserve">*- довідка Товариства, що додається.</t>
  </si>
  <si>
    <t xml:space="preserve">** - копії Актів приймання-передачі за 2020 рік з АТ «Харківобленерго» та ТОВ «Харківський молочний комбінат»</t>
  </si>
  <si>
    <t xml:space="preserve">Директор                                    ________________________</t>
  </si>
  <si>
    <t xml:space="preserve">Додаток 10</t>
  </si>
  <si>
    <t xml:space="preserve">ОЗНАЙОМЛЕНИЙ:</t>
  </si>
  <si>
    <t xml:space="preserve">М.П</t>
  </si>
  <si>
    <t xml:space="preserve">Інформація щодо планованих обсягів теплової енергії на централізоване опалення та централізоване постачання гарячої води для категорії споживачів населення, опалюваної площі та відповідних питомих норм на опалення житлових будинків у розрізі поверхів та кліматологічних показників</t>
  </si>
  <si>
    <t xml:space="preserve">Усього</t>
  </si>
  <si>
    <t xml:space="preserve">У тому числі</t>
  </si>
  <si>
    <t xml:space="preserve">з будинковими приладами обліку теплової енергії</t>
  </si>
  <si>
    <t xml:space="preserve">без будинкових приладів обліку теплової енергії</t>
  </si>
  <si>
    <t xml:space="preserve"> </t>
  </si>
  <si>
    <t xml:space="preserve">1.</t>
  </si>
  <si>
    <t xml:space="preserve">Кількість абонентів, яким надається послуга з централізованого опалення</t>
  </si>
  <si>
    <t xml:space="preserve">2.</t>
  </si>
  <si>
    <t xml:space="preserve">Загальна опалювана площа житлових будинків станом на початок планованого періоду без площі квартир з автономним опаленням, м 2, усього, у т. ч.:</t>
  </si>
  <si>
    <t xml:space="preserve">  2.1</t>
  </si>
  <si>
    <t xml:space="preserve">1 - 2-поверхових будинків</t>
  </si>
  <si>
    <t xml:space="preserve">  2.2</t>
  </si>
  <si>
    <t xml:space="preserve">3 - 4-поверхових будинків</t>
  </si>
  <si>
    <t xml:space="preserve">  2.3</t>
  </si>
  <si>
    <t xml:space="preserve">5 і більше поверхів</t>
  </si>
  <si>
    <t xml:space="preserve">3.</t>
  </si>
  <si>
    <t xml:space="preserve">Річний обсяг теплової енергії на централізоване опалення житлових будинків пункту 2, Гкал, усього, у т. ч.:</t>
  </si>
  <si>
    <t xml:space="preserve"> 3.1</t>
  </si>
  <si>
    <t xml:space="preserve"> 3.2</t>
  </si>
  <si>
    <t xml:space="preserve"> 3.3</t>
  </si>
  <si>
    <t xml:space="preserve">4.</t>
  </si>
  <si>
    <t xml:space="preserve">Питоме споживання теплової енергії на централізоване опалення житлових будинків пункту 2, Гкал/м 2 на рік, у т. ч.:</t>
  </si>
  <si>
    <t xml:space="preserve"> 4.1</t>
  </si>
  <si>
    <t xml:space="preserve"> 4.2</t>
  </si>
  <si>
    <t xml:space="preserve"> 4.3</t>
  </si>
  <si>
    <t xml:space="preserve">5.</t>
  </si>
  <si>
    <t xml:space="preserve">Обсяг теплової енергії на централізоване постачання гарячої води для населення, Гкал</t>
  </si>
  <si>
    <t xml:space="preserve">6.</t>
  </si>
  <si>
    <t xml:space="preserve">Сума рядків 3 і 5, Гкал</t>
  </si>
  <si>
    <t xml:space="preserve">Максимальне теплове навантаження житлових будинків пункту 2, Гкал/год</t>
  </si>
  <si>
    <t xml:space="preserve">Дані, що плануються для розрахунку послуги з централізованого опалення:</t>
  </si>
  <si>
    <t xml:space="preserve">Х</t>
  </si>
  <si>
    <t xml:space="preserve">8.1.</t>
  </si>
  <si>
    <t xml:space="preserve">кількість діб опалювального періоду</t>
  </si>
  <si>
    <t xml:space="preserve">8.2.</t>
  </si>
  <si>
    <t xml:space="preserve">розрахункова температура для проектування системи опалення, °C</t>
  </si>
  <si>
    <t xml:space="preserve">8.3.</t>
  </si>
  <si>
    <t xml:space="preserve">середня температура зовнішнього повітря опалювального періоду, °C</t>
  </si>
  <si>
    <t xml:space="preserve">Дані згідно з додатком 1 до КТМ 204 України 244-94*:</t>
  </si>
  <si>
    <t xml:space="preserve">9.1.</t>
  </si>
  <si>
    <t xml:space="preserve">9.2.</t>
  </si>
  <si>
    <t xml:space="preserve">9.3.</t>
  </si>
  <si>
    <t xml:space="preserve">Дані згідно з ДСТУ-Н Б В.1.1-27:2010 "Будівельна кліматологія":</t>
  </si>
  <si>
    <t xml:space="preserve">10.1.</t>
  </si>
  <si>
    <t xml:space="preserve">10.2.</t>
  </si>
  <si>
    <t xml:space="preserve">10.3.</t>
  </si>
  <si>
    <t xml:space="preserve">10.</t>
  </si>
  <si>
    <t xml:space="preserve">Дані, що враховано у тарифах на послуги з централізованого опалення та ГВП для категорії споживачів населення:</t>
  </si>
  <si>
    <t xml:space="preserve"> 10.1</t>
  </si>
  <si>
    <t xml:space="preserve"> 10.2</t>
  </si>
  <si>
    <t xml:space="preserve">сердня температура зовнішнього повітря опалювального періоду, град. С</t>
  </si>
  <si>
    <t xml:space="preserve"> 10.3</t>
  </si>
  <si>
    <t xml:space="preserve">розрахункова температура для проектування системи опалення, град. С</t>
  </si>
  <si>
    <t xml:space="preserve">Директор</t>
  </si>
  <si>
    <t xml:space="preserve">Н.О. Гапоненко</t>
  </si>
  <si>
    <t xml:space="preserve">Виконавець </t>
  </si>
  <si>
    <t xml:space="preserve">Додаток 11</t>
  </si>
  <si>
    <t xml:space="preserve">до Процедури встановлення тарифів на послуги з централізованого опалення та централізованого постачання гарячої води</t>
  </si>
  <si>
    <t xml:space="preserve">(пункт 2.2)</t>
  </si>
  <si>
    <t xml:space="preserve">Інформація щодо планованих обсягів теплової енергії та води на послуги з централізованого постачання гарячої води для категорії споживачів населення  </t>
  </si>
  <si>
    <t xml:space="preserve">У тому числі:</t>
  </si>
  <si>
    <t xml:space="preserve">з квартирними засобами обліку гарячої води</t>
  </si>
  <si>
    <t xml:space="preserve">без квартирних засобів обліку гарячої води</t>
  </si>
  <si>
    <t xml:space="preserve">Кількість абонентів, яким надається послуга з централізованого постачання гарячої води, у т. ч.:</t>
  </si>
  <si>
    <t xml:space="preserve"> 1.2</t>
  </si>
  <si>
    <t xml:space="preserve">за умови підключення рушникосушильників до систем гарячого водопостачання</t>
  </si>
  <si>
    <t xml:space="preserve"> 1.3</t>
  </si>
  <si>
    <t xml:space="preserve">за відсутності рушникосушильників</t>
  </si>
  <si>
    <t xml:space="preserve">Відповідна кількість мешканців, яким надається послуга з централізованого постачання гарячої води</t>
  </si>
  <si>
    <t xml:space="preserve">Планований обсяг використання споживачами категорії населення гарячої води на розрахунковий період, м 3 на рік*</t>
  </si>
  <si>
    <t xml:space="preserve">  3.1.1</t>
  </si>
  <si>
    <t xml:space="preserve">затверджена норма споживання гарячої води, на одного мешканця м 3 на місяць</t>
  </si>
  <si>
    <t xml:space="preserve">  3.1.2</t>
  </si>
  <si>
    <t xml:space="preserve">середньорічна кількість споживання гарячої води, на одного мешканця м 3 на місяць</t>
  </si>
  <si>
    <t xml:space="preserve">  3.1.3</t>
  </si>
  <si>
    <t xml:space="preserve">розрахунковий річний обсяг послуги з централізованого постачання гарячої води за нормою цього підпункту, м 3</t>
  </si>
  <si>
    <t xml:space="preserve">  3.2.1</t>
  </si>
  <si>
    <t xml:space="preserve">  3.2.2</t>
  </si>
  <si>
    <t xml:space="preserve">кількість мешканців, які отримують послугу з централізованого постачання гарячої води за нормою цього підпункту</t>
  </si>
  <si>
    <t xml:space="preserve">  3.2.3</t>
  </si>
  <si>
    <t xml:space="preserve">  3.3.1</t>
  </si>
  <si>
    <t xml:space="preserve">  3.3.2</t>
  </si>
  <si>
    <t xml:space="preserve">  3.3.3</t>
  </si>
  <si>
    <t xml:space="preserve">  3.4.1</t>
  </si>
  <si>
    <t xml:space="preserve">  3.4.2</t>
  </si>
  <si>
    <t xml:space="preserve">  3.4.3</t>
  </si>
  <si>
    <t xml:space="preserve">  3.5.1</t>
  </si>
  <si>
    <t xml:space="preserve">  3.5.2</t>
  </si>
  <si>
    <t xml:space="preserve">  3.5.3</t>
  </si>
  <si>
    <t xml:space="preserve">  3.6.1</t>
  </si>
  <si>
    <t xml:space="preserve">  3.6.2</t>
  </si>
  <si>
    <t xml:space="preserve">  3.6.3</t>
  </si>
  <si>
    <t xml:space="preserve">  3.7.1</t>
  </si>
  <si>
    <t xml:space="preserve">  3.7.2</t>
  </si>
  <si>
    <t xml:space="preserve">  3.7.3</t>
  </si>
  <si>
    <t xml:space="preserve">  3.8.1</t>
  </si>
  <si>
    <t xml:space="preserve">  3.8.2</t>
  </si>
  <si>
    <t xml:space="preserve">  3.8.3</t>
  </si>
  <si>
    <t xml:space="preserve">  3.9.1</t>
  </si>
  <si>
    <t xml:space="preserve">  3.9.2</t>
  </si>
  <si>
    <t xml:space="preserve">  3.9.3</t>
  </si>
  <si>
    <t xml:space="preserve">  3.10.1</t>
  </si>
  <si>
    <t xml:space="preserve">  3.10.2</t>
  </si>
  <si>
    <t xml:space="preserve">  3.10.3</t>
  </si>
  <si>
    <t xml:space="preserve">  3.11.1</t>
  </si>
  <si>
    <t xml:space="preserve">  3.11.2</t>
  </si>
  <si>
    <t xml:space="preserve">  3.11.3</t>
  </si>
  <si>
    <t xml:space="preserve">Планований обсяг використання споживачами категорії населення гарячої води за умови підключення рушникосушильників до систем гарячого водопостачання, м 3 на рік</t>
  </si>
  <si>
    <t xml:space="preserve">Планований обсяг використання споживачами категорії населення гарячої води за відсутності рушникосушильників, м 3 на рік</t>
  </si>
  <si>
    <t xml:space="preserve">Обсяг закупки холодної води для підігріву, м 3 на рік, у т. ч.:</t>
  </si>
  <si>
    <t xml:space="preserve">6.1.</t>
  </si>
  <si>
    <t xml:space="preserve">для споживачів категорії населення за умови підключення рушникосушильників до систем гарячого водопостачання</t>
  </si>
  <si>
    <t xml:space="preserve">6.2.</t>
  </si>
  <si>
    <t xml:space="preserve">для споживачів категорії населення за відсутності рушникосушильників</t>
  </si>
  <si>
    <t xml:space="preserve">Кількість теплової енергії, необхідна для підігріву обсягу води пункту 6, усього, Гкал на рік, у т. ч.:</t>
  </si>
  <si>
    <t xml:space="preserve">7.1.</t>
  </si>
  <si>
    <t xml:space="preserve">7.2.</t>
  </si>
  <si>
    <t xml:space="preserve">Нормативна кількість теплової енергії, необхідна для підігріву 1 м 3 холодної води, Гкал/м 3, у т. ч.:</t>
  </si>
  <si>
    <t xml:space="preserve">Фактична кількість днів подачі послуги з централізованого постачання гарячої води за базовий період, діб</t>
  </si>
  <si>
    <t xml:space="preserve">Планована кількість днів подачі послуги з централізованого постачання гарячої води протягом опалювального періоду, діб</t>
  </si>
  <si>
    <t xml:space="preserve">Планована кількість днів подачі послуги з централізованого постачання гарячої води протягом міжопалювального періоду, діб</t>
  </si>
  <si>
    <t xml:space="preserve">Планована кількість годин подачі послуги з централізованого постачання гарячої води на добу протягом опалювального періоду, годин</t>
  </si>
  <si>
    <t xml:space="preserve">Планована кількість годин подачі послуги з централізованого постачання гарячої води на добу протягом міжопалювального періоду, годин</t>
  </si>
  <si>
    <t xml:space="preserve">Середня температура холодної води протягом опалювального періоду, °C</t>
  </si>
  <si>
    <t xml:space="preserve">Середня температура холодної води протягом міжопалювального періоду, °C</t>
  </si>
  <si>
    <t xml:space="preserve">Директор ПП «Рогань-Сервіс»</t>
  </si>
  <si>
    <t xml:space="preserve"> М.П.</t>
  </si>
  <si>
    <t xml:space="preserve">Розрахунок структури собівартості та тарифів на послуги з постачання теплової енергії  для категорії споживачів населення</t>
  </si>
  <si>
    <t xml:space="preserve">Назва показника</t>
  </si>
  <si>
    <t xml:space="preserve">Усього на послуги:</t>
  </si>
  <si>
    <t xml:space="preserve">у тому числі:</t>
  </si>
  <si>
    <t xml:space="preserve">Усього на послугу з постачання теплової енергії:</t>
  </si>
  <si>
    <t xml:space="preserve">на 1 Гкал</t>
  </si>
  <si>
    <t xml:space="preserve">Усьго на послугу з постачання гарячої води:</t>
  </si>
  <si>
    <t xml:space="preserve">теж на 1 куб. м.</t>
  </si>
  <si>
    <t xml:space="preserve"> грн.</t>
  </si>
  <si>
    <t xml:space="preserve">грн/Гкал</t>
  </si>
  <si>
    <t xml:space="preserve">грн/ куб.м.</t>
  </si>
  <si>
    <t xml:space="preserve">3.1.</t>
  </si>
  <si>
    <t xml:space="preserve">3.2.</t>
  </si>
  <si>
    <t xml:space="preserve">Собівартості власної теплової енергії, врахована у встановлених тарифах на теплову енергію</t>
  </si>
  <si>
    <t xml:space="preserve">Витрати на придбання води для послуги з постачання гарячої води</t>
  </si>
  <si>
    <t xml:space="preserve">x</t>
  </si>
  <si>
    <t xml:space="preserve">Витрати та втрати на транспортування ГВП</t>
  </si>
  <si>
    <t xml:space="preserve">Собівартість послуг</t>
  </si>
  <si>
    <t xml:space="preserve">витрати на відшкодування втрат</t>
  </si>
  <si>
    <t xml:space="preserve">Розрахунковий прибуток, усього, у т.ч.:</t>
  </si>
  <si>
    <t xml:space="preserve">чистий прибуток</t>
  </si>
  <si>
    <t xml:space="preserve">5.2</t>
  </si>
  <si>
    <t xml:space="preserve">податок на прибуток</t>
  </si>
  <si>
    <t xml:space="preserve">Повна планова собівартість послуг з урахуванням послуг банку</t>
  </si>
  <si>
    <t xml:space="preserve">Послуги банку</t>
  </si>
  <si>
    <t xml:space="preserve">7.</t>
  </si>
  <si>
    <t xml:space="preserve">9.</t>
  </si>
  <si>
    <t xml:space="preserve">Плановані тарифи на послуги</t>
  </si>
  <si>
    <t xml:space="preserve"> 9.1</t>
  </si>
  <si>
    <t xml:space="preserve">вартість теплової енергії</t>
  </si>
  <si>
    <t xml:space="preserve"> 9.2</t>
  </si>
  <si>
    <t xml:space="preserve">решта складових тарифу</t>
  </si>
  <si>
    <t xml:space="preserve">Вартість послуг з ПДВ</t>
  </si>
  <si>
    <t xml:space="preserve">Допоміжна інформація</t>
  </si>
  <si>
    <t xml:space="preserve">Обсяг теплової енергії для розрахунку п. 1, Гкал</t>
  </si>
  <si>
    <t xml:space="preserve">Тариф на теплову енергію для потреб населення без ПДВ, грн/Гкал, у т. ч.:</t>
  </si>
  <si>
    <t xml:space="preserve"> 2.1</t>
  </si>
  <si>
    <t xml:space="preserve">повна планова собівартість теплової енергії для потреб  населення, грн/Гкал</t>
  </si>
  <si>
    <t xml:space="preserve">2.2</t>
  </si>
  <si>
    <t xml:space="preserve">витрати на відшкодування втрат, грн/Гкал</t>
  </si>
  <si>
    <t xml:space="preserve"> 2.3</t>
  </si>
  <si>
    <t xml:space="preserve">прибуток у тарифі на теплову енергію для потреб населення, грн/Гкал</t>
  </si>
  <si>
    <t xml:space="preserve">Загальна опалювальна площа квартир,  кв. м.</t>
  </si>
  <si>
    <t xml:space="preserve">Обсяг використання споживачами населення гарчої води, куб. м.</t>
  </si>
  <si>
    <t xml:space="preserve">Кількість абонентів послуг </t>
  </si>
  <si>
    <t xml:space="preserve">Обсяг холодної води для підігріву, куб. м.</t>
  </si>
  <si>
    <t xml:space="preserve">Вартість 1 куб. м. холодної води без ПДВ, грн</t>
  </si>
  <si>
    <t xml:space="preserve">8.</t>
  </si>
  <si>
    <t xml:space="preserve">Відсоток послуг банка, %</t>
  </si>
  <si>
    <t xml:space="preserve">Питомі норми, враховані у планованих тарифах на послуги з централізованого опалення та гарячого водопостачання , Гкал/кв.м. на рік; Гкал/куб.м</t>
  </si>
  <si>
    <t xml:space="preserve">Інформаційно:</t>
  </si>
  <si>
    <t xml:space="preserve">Питомі норми, враховані у діючих тарифах на послуги з централізованого опалення та  гарячого водопостачання , Гкал/кв.м. на рік; Гкал/куб.м</t>
  </si>
  <si>
    <t xml:space="preserve">Врахована у діючих тарифах на послугу з централізованого опалення тривалість опалювального періоду, діб</t>
  </si>
  <si>
    <t xml:space="preserve">Врахована у діючих тарифах  на послугу з централізованого опалення середня температура зовнішнього повітря опалювального періоду, град. С</t>
  </si>
  <si>
    <t xml:space="preserve">Діючі тарифи на послуги, грн/м.кв на рік; грн/Гкал; грн/м.куб</t>
  </si>
  <si>
    <t xml:space="preserve">Діючий тариф на послугу з централізованого опалення протягом опалювального періоду, грн/м.кв на міс; грн/Гкал</t>
  </si>
  <si>
    <t xml:space="preserve">Діючий тариф на послугу з централізованого опалення протягом міжопалювального періоду, грн/м.кв на міс</t>
  </si>
  <si>
    <t xml:space="preserve">Діючий тариф на підігрів гарчої води (за наявності), грн/куб.м.</t>
  </si>
  <si>
    <t xml:space="preserve">Директор ТОВ «ТЕЦРП»</t>
  </si>
  <si>
    <t xml:space="preserve">М.О. Борисов</t>
  </si>
  <si>
    <t xml:space="preserve">____________</t>
  </si>
  <si>
    <t xml:space="preserve">_______________</t>
  </si>
  <si>
    <t xml:space="preserve">посада</t>
  </si>
  <si>
    <t xml:space="preserve">(ПІБ)</t>
  </si>
  <si>
    <t xml:space="preserve">Додаток 11ПР
до Порядку розгляду органами місцевого 
самоврядування розрахунків тарифів 
на теплову енергію, її виробництво, 
транспортування та постачання, а також 
розрахунків тарифів на комунальні 
послуги, поданих для їх встановлення 
(підпункт 1 пункту 4 розділу ІІ)</t>
  </si>
  <si>
    <r>
      <rPr>
        <b val="true"/>
        <sz val="12"/>
        <color rgb="FF000000"/>
        <rFont val="Times New Roman"/>
        <family val="1"/>
        <charset val="204"/>
      </rPr>
      <t xml:space="preserve">РОЗРАХУНОК
одноставкових тарифів на  послуги з постачання гарячої води
 для категорії інші споживачі
</t>
    </r>
    <r>
      <rPr>
        <b val="true"/>
        <u val="single"/>
        <sz val="12"/>
        <color rgb="FF000000"/>
        <rFont val="Times New Roman"/>
        <family val="1"/>
        <charset val="204"/>
      </rPr>
      <t xml:space="preserve">Товариство з обмеженою відповідальністю «Теплоенерго центр Роганського промвузла»
</t>
    </r>
    <r>
      <rPr>
        <sz val="8"/>
        <color rgb="FF000000"/>
        <rFont val="Times New Roman"/>
        <family val="1"/>
        <charset val="204"/>
      </rPr>
      <t xml:space="preserve">(назва суб’єкта господарювання – виконавця послуг)</t>
    </r>
  </si>
  <si>
    <t xml:space="preserve"> Найменування показників</t>
  </si>
  <si>
    <t xml:space="preserve">Послуга з постачання гарячої води</t>
  </si>
  <si>
    <t xml:space="preserve">тис. грн</t>
  </si>
  <si>
    <r>
      <rPr>
        <sz val="10"/>
        <color rgb="FF000000"/>
        <rFont val="Times New Roman"/>
        <family val="1"/>
        <charset val="204"/>
      </rPr>
      <t xml:space="preserve">грн/м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</si>
  <si>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1</t>
  </si>
  <si>
    <t xml:space="preserve">Собівартість власної теплової енергії, врахована у встановлених тарифах на теплову енергію для потреб відповідної категорії споживачів, зокрема:</t>
  </si>
  <si>
    <t xml:space="preserve">паливна складова</t>
  </si>
  <si>
    <t xml:space="preserve">2</t>
  </si>
  <si>
    <t xml:space="preserve">Витрати на придбання холодної води для надання послуги з постачання гарячої води</t>
  </si>
  <si>
    <t xml:space="preserve">3</t>
  </si>
  <si>
    <t xml:space="preserve">Частина витрат на утримання (обслуговування) та ремонт систем автономного опалення та/або індивідуальних теплових пунктів (витрат, які пов’язані із забезпеченням надання послуги з централізованого постачання гарячої води та які не включені до тарифів на постачання теплової енергії)</t>
  </si>
  <si>
    <t xml:space="preserve">Решта витрат</t>
  </si>
  <si>
    <t xml:space="preserve">Повна планована собівартість послуг</t>
  </si>
  <si>
    <t xml:space="preserve">паливна складова </t>
  </si>
  <si>
    <t xml:space="preserve">решта витрат, крім паливної складової</t>
  </si>
  <si>
    <t xml:space="preserve">6</t>
  </si>
  <si>
    <t xml:space="preserve">Витратина відшкодування втрат</t>
  </si>
  <si>
    <t xml:space="preserve">Розрахунковий прибуток, усього, зокрема:</t>
  </si>
  <si>
    <t xml:space="preserve">прибуток у тарифі на теплову енергію для потреб відповідної категорії споживачів</t>
  </si>
  <si>
    <t xml:space="preserve">6.2</t>
  </si>
  <si>
    <t xml:space="preserve">7</t>
  </si>
  <si>
    <t xml:space="preserve">Вартість послуги</t>
  </si>
  <si>
    <t xml:space="preserve">8</t>
  </si>
  <si>
    <t xml:space="preserve">Тариф на послугу з постачання гарячої води без ПДВ</t>
  </si>
  <si>
    <t xml:space="preserve">9</t>
  </si>
  <si>
    <t xml:space="preserve">Податок на додану вартість</t>
  </si>
  <si>
    <t xml:space="preserve">10</t>
  </si>
  <si>
    <t xml:space="preserve">Тариф на послугу з постачання гарячої води з ПДВ</t>
  </si>
  <si>
    <t xml:space="preserve">11</t>
  </si>
  <si>
    <t xml:space="preserve">Обсяг теплової енергії, врахований у розрахунку собівартості, Гкал</t>
  </si>
  <si>
    <t xml:space="preserve">12</t>
  </si>
  <si>
    <r>
      <rPr>
        <sz val="12"/>
        <color rgb="FF000000"/>
        <rFont val="Times New Roman"/>
        <family val="1"/>
        <charset val="204"/>
      </rPr>
      <t xml:space="preserve">Обсяг споживання гарячої води відповідною категорією споживачів, тис. м </t>
    </r>
    <r>
      <rPr>
        <vertAlign val="superscript"/>
        <sz val="12"/>
        <color rgb="FF000000"/>
        <rFont val="Times New Roman"/>
        <family val="1"/>
        <charset val="204"/>
      </rPr>
      <t xml:space="preserve">3</t>
    </r>
  </si>
  <si>
    <t xml:space="preserve">13</t>
  </si>
  <si>
    <t xml:space="preserve">Кількість абонентів, яким надаються послуги</t>
  </si>
  <si>
    <t xml:space="preserve">14</t>
  </si>
  <si>
    <r>
      <rPr>
        <sz val="12"/>
        <color rgb="FF000000"/>
        <rFont val="Times New Roman"/>
        <family val="1"/>
        <charset val="204"/>
      </rPr>
      <t xml:space="preserve">Обсяг холодної води для підігріву, тис. м</t>
    </r>
    <r>
      <rPr>
        <b val="true"/>
        <vertAlign val="superscript"/>
        <sz val="12"/>
        <color rgb="FF000000"/>
        <rFont val="Times New Roman"/>
        <family val="1"/>
        <charset val="204"/>
      </rPr>
      <t xml:space="preserve">3</t>
    </r>
  </si>
  <si>
    <t xml:space="preserve">15</t>
  </si>
  <si>
    <r>
      <rPr>
        <sz val="12"/>
        <color rgb="FF000000"/>
        <rFont val="Times New Roman"/>
        <family val="1"/>
        <charset val="204"/>
      </rPr>
      <t xml:space="preserve">Вартість 1 м</t>
    </r>
    <r>
      <rPr>
        <b val="true"/>
        <vertAlign val="superscript"/>
        <sz val="12"/>
        <color rgb="FF000000"/>
        <rFont val="Times New Roman"/>
        <family val="1"/>
        <charset val="204"/>
      </rPr>
      <t xml:space="preserve">3</t>
    </r>
    <r>
      <rPr>
        <sz val="12"/>
        <color rgb="FF000000"/>
        <rFont val="Times New Roman"/>
        <family val="1"/>
        <charset val="204"/>
      </rPr>
      <t xml:space="preserve"> холодної води без ПДВ, грн</t>
    </r>
  </si>
  <si>
    <t xml:space="preserve">16</t>
  </si>
  <si>
    <r>
      <rPr>
        <sz val="12"/>
        <color rgb="FF000000"/>
        <rFont val="Times New Roman"/>
        <family val="1"/>
        <charset val="204"/>
      </rPr>
      <t xml:space="preserve">Питомі норми, враховані у планованих тарифах на послугу з постачання гарячої води, Гкал/м</t>
    </r>
    <r>
      <rPr>
        <b val="true"/>
        <vertAlign val="superscript"/>
        <sz val="12"/>
        <color rgb="FF000000"/>
        <rFont val="Times New Roman"/>
        <family val="1"/>
        <charset val="204"/>
      </rPr>
      <t xml:space="preserve">3</t>
    </r>
  </si>
  <si>
    <t xml:space="preserve">рядки, відмічені позначкою X, суб'єктом господарювання – виконавцем послуг не заповнюються; </t>
  </si>
  <si>
    <t xml:space="preserve">розрахунок тарифів за наведеною формою здійснюється окремо для кожної категорії споживачів.</t>
  </si>
  <si>
    <t xml:space="preserve">__________ </t>
  </si>
  <si>
    <t xml:space="preserve">(керівник)</t>
  </si>
  <si>
    <t xml:space="preserve">Всього витрат:</t>
  </si>
  <si>
    <t xml:space="preserve">№ п/п</t>
  </si>
  <si>
    <t xml:space="preserve">Статті витрат</t>
  </si>
  <si>
    <t xml:space="preserve">Разом</t>
  </si>
  <si>
    <t xml:space="preserve">Інша (неліцензована) діяльность</t>
  </si>
  <si>
    <t xml:space="preserve">Абонентське обслуговування</t>
  </si>
  <si>
    <t xml:space="preserve">ВБС</t>
  </si>
  <si>
    <t xml:space="preserve">Прямі витрати:</t>
  </si>
  <si>
    <t xml:space="preserve">Витрати на оплату праці</t>
  </si>
  <si>
    <t xml:space="preserve">Відрахування на соціальні заходи</t>
  </si>
  <si>
    <t xml:space="preserve">Вода на господарські постеби та водовідведення</t>
  </si>
  <si>
    <t xml:space="preserve">Матеріали інші</t>
  </si>
  <si>
    <t xml:space="preserve">Eрц</t>
  </si>
  <si>
    <t xml:space="preserve">Розподілені Загальновиробничі витрати</t>
  </si>
  <si>
    <t xml:space="preserve">Матеріальні витрати загальновиробничого характеру</t>
  </si>
  <si>
    <t xml:space="preserve">Інші загальновиробничі витрати</t>
  </si>
  <si>
    <t xml:space="preserve">Розподілені Адміністративні витрати</t>
  </si>
  <si>
    <t xml:space="preserve">Всього</t>
  </si>
  <si>
    <t xml:space="preserve">Кількість абонентів</t>
  </si>
  <si>
    <t xml:space="preserve">Абонентська плата, грн/міс.</t>
  </si>
  <si>
    <t xml:space="preserve">з ПДВ</t>
  </si>
  <si>
    <t xml:space="preserve">28,41грн (23,675)</t>
  </si>
  <si>
    <t xml:space="preserve">Додаток 10 
до Порядку розгляду органами місцевого 
самоврядування розрахунків тарифів 
на теплову енергію, її виробництво, 
транспортування та постачання, а також 
розрахунків тарифів на комунальні 
послуги, поданих для їх встановлення 
(підпункт 16 пункту 3 розділу ІІ)</t>
  </si>
  <si>
    <t xml:space="preserve">Інформація про суб’єкт господарювання, що здійснює виробництво/транспортування/постачання теплової енергії, надає послуги з постачання теплової енергії та постачання гарячої води (загальна характеристика) </t>
  </si>
  <si>
    <t xml:space="preserve">(без податку на додану вартість)</t>
  </si>
  <si>
    <t xml:space="preserve">Період, що передує базовому (факт)</t>
  </si>
  <si>
    <r>
      <rPr>
        <sz val="8"/>
        <color rgb="FF000000"/>
        <rFont val="Times New Roman"/>
        <family val="1"/>
        <charset val="204"/>
      </rPr>
      <t xml:space="preserve">Передбачено чинним тарифом (Рішення ХМР від 23.09.2020 № 559)</t>
    </r>
    <r>
      <rPr>
        <b val="true"/>
        <sz val="8"/>
        <color rgb="FF000000"/>
        <rFont val="Times New Roman"/>
        <family val="1"/>
        <charset val="204"/>
      </rPr>
      <t xml:space="preserve"> населення</t>
    </r>
  </si>
  <si>
    <r>
      <rPr>
        <sz val="8"/>
        <color rgb="FF000000"/>
        <rFont val="Times New Roman"/>
        <family val="1"/>
        <charset val="204"/>
      </rPr>
      <t xml:space="preserve">Передбачено чинним тарифом (Рішення ХМР від 20.01.2021 № 17) </t>
    </r>
    <r>
      <rPr>
        <b val="true"/>
        <sz val="8"/>
        <color rgb="FF000000"/>
        <rFont val="Times New Roman"/>
        <family val="1"/>
        <charset val="204"/>
      </rPr>
      <t xml:space="preserve">бюджетні установи та інші споживачі</t>
    </r>
  </si>
  <si>
    <t xml:space="preserve">Планований період</t>
  </si>
  <si>
    <t xml:space="preserve">4</t>
  </si>
  <si>
    <t xml:space="preserve">5</t>
  </si>
  <si>
    <t xml:space="preserve">Встановлена потужність джерел теплопостачання (генерувальних  джерел)</t>
  </si>
  <si>
    <t xml:space="preserve">Питоме використання палива (газу) до обсягу відпуску в мережу теплової енергії  з колекторів генерувальних  джерел</t>
  </si>
  <si>
    <r>
      <rPr>
        <sz val="10"/>
        <color rgb="FF000000"/>
        <rFont val="Times New Roman"/>
        <family val="1"/>
        <charset val="1"/>
      </rPr>
      <t xml:space="preserve">м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  <r>
      <rPr>
        <sz val="10"/>
        <color rgb="FF000000"/>
        <rFont val="Times New Roman"/>
        <family val="1"/>
        <charset val="204"/>
      </rPr>
      <t xml:space="preserve"> /Гкал</t>
    </r>
  </si>
  <si>
    <t xml:space="preserve"> -</t>
  </si>
  <si>
    <t xml:space="preserve">інше паливо (зазначити)</t>
  </si>
  <si>
    <t xml:space="preserve">Фактичне питоме використання умовного палива на відпуск теплової енергії з колекторів генерувальних  джерел</t>
  </si>
  <si>
    <t xml:space="preserve">Встановлений норматив використання умовного палива на відпуск теплової енергії з колекторів генерувальних  джерел</t>
  </si>
  <si>
    <t xml:space="preserve">Обсяг використання теплової енергії на власні потреби джерел теплопостачання (генерувальних  джерел)</t>
  </si>
  <si>
    <t xml:space="preserve">Обсяг відпущеної в мережу теплової енергії з колекторів генерувальних  джерел</t>
  </si>
  <si>
    <t xml:space="preserve">зокрема без заробітної плати з нарахуваннями</t>
  </si>
  <si>
    <t xml:space="preserve">Загальна довжина теплових мереж у двотрубному обчисленні станом на кінець року</t>
  </si>
  <si>
    <t xml:space="preserve"> грн</t>
  </si>
  <si>
    <t xml:space="preserve">Річний обсяг транспортування теплової енергії мережами, зокрема:</t>
  </si>
  <si>
    <t xml:space="preserve">власної теплової енергії мережами сторонніх підприємств </t>
  </si>
  <si>
    <t xml:space="preserve">власними тепловими мережами усього, у тому числі.:</t>
  </si>
  <si>
    <t xml:space="preserve"> 7.2.1</t>
  </si>
  <si>
    <t xml:space="preserve"> 7.2.2</t>
  </si>
  <si>
    <t xml:space="preserve"> 12</t>
  </si>
  <si>
    <t xml:space="preserve">Теплове навантаження об’єктів теплоспоживання споживачів інших власників теплової енергії*, яка транспортується мережами ліцензіата, зокрема на потреби:</t>
  </si>
  <si>
    <t xml:space="preserve">релігійних організацій</t>
  </si>
  <si>
    <t xml:space="preserve">бюджетних установ та організацій</t>
  </si>
  <si>
    <t xml:space="preserve">12.4</t>
  </si>
  <si>
    <t xml:space="preserve">Кількість споживачів (абонентів) ліцензіата всього, зокрема.:</t>
  </si>
  <si>
    <t xml:space="preserve">виконавці комунальних послуг (з постачання теплової енергії та постачання гарячої води)</t>
  </si>
  <si>
    <t xml:space="preserve">1.5</t>
  </si>
  <si>
    <t xml:space="preserve"> 4.1.1</t>
  </si>
  <si>
    <t xml:space="preserve">зокрема, що обліковується приладами обліку</t>
  </si>
  <si>
    <t xml:space="preserve">виконавців комунальних послуг для населення з централізованого опалення та централізованого постачання гарячої води</t>
  </si>
  <si>
    <t xml:space="preserve"> 4.2.1</t>
  </si>
  <si>
    <t xml:space="preserve"> 4.4.1</t>
  </si>
  <si>
    <t xml:space="preserve">4.5</t>
  </si>
  <si>
    <t xml:space="preserve"> 4.5.1</t>
  </si>
  <si>
    <t xml:space="preserve">Надання послуги з постачання теплової енергії</t>
  </si>
  <si>
    <t xml:space="preserve">Кількість споживачів (абонентів) виконавця послуг, яким надається послуга з постачання теплової енергії усього, зокрема:</t>
  </si>
  <si>
    <t xml:space="preserve">послуга</t>
  </si>
  <si>
    <t xml:space="preserve">опалення</t>
  </si>
  <si>
    <t xml:space="preserve">ГВ</t>
  </si>
  <si>
    <t xml:space="preserve">Середньооблікова чисельність персоналу, що забезпечує надання послуги з постачання теплової енергії (без персоналу за ліцензованими видами діяльності)</t>
  </si>
  <si>
    <t xml:space="preserve">Середньомісячна заробітна плата персоналу, що забезпечує надання послуги з постачання теплової енергії (без персоналу за ліцензованими видами діяльності)</t>
  </si>
  <si>
    <t xml:space="preserve">Річний обсяг надання послуги з постачання теплової енергії споживачам, зокрема:</t>
  </si>
  <si>
    <t xml:space="preserve">1.1.1</t>
  </si>
  <si>
    <t xml:space="preserve">1.2.1</t>
  </si>
  <si>
    <t xml:space="preserve">1.3.1</t>
  </si>
  <si>
    <t xml:space="preserve">1.4.1</t>
  </si>
  <si>
    <t xml:space="preserve">Витрати на оплату праці у повній собівартості послуг, усього</t>
  </si>
  <si>
    <t xml:space="preserve">Витрати на ремонт та інше поліпшення основних засобів у повній собівартості послуг, усього</t>
  </si>
  <si>
    <t xml:space="preserve">Амортизаційні відрахування у повній собівартості послуг, усього</t>
  </si>
  <si>
    <t xml:space="preserve">Витрати на електроенергію у повній собівартості послуг, усього</t>
  </si>
  <si>
    <t xml:space="preserve">Надання послуги з постачання гарячої води</t>
  </si>
  <si>
    <t xml:space="preserve">Кількість споживачів (абонентів) виконавця послуг, яким надається послуга з постачання гарячої води усього, зокрема:</t>
  </si>
  <si>
    <t xml:space="preserve">Середньооблікова чисельність персоналу, що забезпечує надання послуги з постачання гарячої води (без персоналу за ліцензованими видами діяльності)</t>
  </si>
  <si>
    <t xml:space="preserve">Середньомісячна заробітна плата персоналу, що забезпечує надання послуги з постачання гарячої води (без персоналу за ліцензованими видами діяльності)</t>
  </si>
  <si>
    <t xml:space="preserve">Річний обсяг надання послуги з постачання гарячої води споживачам, зокрема:</t>
  </si>
  <si>
    <r>
      <rPr>
        <sz val="10"/>
        <color rgb="FF000000"/>
        <rFont val="Times New Roman"/>
        <family val="1"/>
        <charset val="1"/>
      </rPr>
      <t xml:space="preserve">м</t>
    </r>
    <r>
      <rPr>
        <vertAlign val="superscript"/>
        <sz val="10"/>
        <color rgb="FF000000"/>
        <rFont val="Times New Roman"/>
        <family val="1"/>
        <charset val="1"/>
      </rPr>
      <t xml:space="preserve">3</t>
    </r>
  </si>
  <si>
    <t xml:space="preserve">*  Заповнюється в разі встановлення двоставкових тарифів.</t>
  </si>
  <si>
    <t xml:space="preserve">М.П.  </t>
  </si>
  <si>
    <t xml:space="preserve">нас</t>
  </si>
  <si>
    <t xml:space="preserve">ТЕПЛОВА РАЗОМ</t>
  </si>
  <si>
    <t xml:space="preserve">Виробнича собівартість, зокрема:</t>
  </si>
  <si>
    <t xml:space="preserve">прямі матеріальні витрати, зокрема:</t>
  </si>
  <si>
    <t xml:space="preserve">паливо </t>
  </si>
  <si>
    <t xml:space="preserve">1.1.2</t>
  </si>
  <si>
    <t xml:space="preserve">1.1.3</t>
  </si>
  <si>
    <t xml:space="preserve">покупна теплова енергія*</t>
  </si>
  <si>
    <t xml:space="preserve">1.1.4</t>
  </si>
  <si>
    <t xml:space="preserve">1.1.5</t>
  </si>
  <si>
    <t xml:space="preserve">матеріали, запасні частини та інші матеріальні ресурси</t>
  </si>
  <si>
    <t xml:space="preserve">прямі витрати на оплату праці</t>
  </si>
  <si>
    <t xml:space="preserve">інші прямі витрати, зокрема:</t>
  </si>
  <si>
    <t xml:space="preserve">єдиний внесок на загальнообов'язкове державне соціальне страхування</t>
  </si>
  <si>
    <t xml:space="preserve">1.3.2</t>
  </si>
  <si>
    <t xml:space="preserve">амортизаційні відрахування</t>
  </si>
  <si>
    <t xml:space="preserve">1.3.3</t>
  </si>
  <si>
    <t xml:space="preserve">загальновиробничі витрати, зокрема:</t>
  </si>
  <si>
    <t xml:space="preserve">Адміністративні витрати, зокрема:</t>
  </si>
  <si>
    <t xml:space="preserve">2.1</t>
  </si>
  <si>
    <t xml:space="preserve">витрати на оплату праці</t>
  </si>
  <si>
    <t xml:space="preserve">2.3</t>
  </si>
  <si>
    <t xml:space="preserve">інші витрати</t>
  </si>
  <si>
    <t xml:space="preserve">Інші операційні витрати**</t>
  </si>
  <si>
    <t xml:space="preserve">*</t>
  </si>
  <si>
    <t xml:space="preserve">Повна собівартість*</t>
  </si>
  <si>
    <t xml:space="preserve"> інші прямі витрати</t>
  </si>
  <si>
    <t xml:space="preserve">РОЗРАХУНОК</t>
  </si>
  <si>
    <t xml:space="preserve">   втрат ТОВ « Теплоенергоцентр Роганського промвузла», які виникли протягом періоду розгляду розрахунків тарифів на теплову енергію, її виробництво, транспортування та постачання, встановлення та їх оприлюднення органом місцевого самоврядування*</t>
  </si>
  <si>
    <t xml:space="preserve">Складові тарифу, вартість яких змінюється на загальнодержавному рівні</t>
  </si>
  <si>
    <t xml:space="preserve">Втрати всього, грн</t>
  </si>
  <si>
    <t xml:space="preserve">зокрема:</t>
  </si>
  <si>
    <t xml:space="preserve">виробництво теплової енергії</t>
  </si>
  <si>
    <t xml:space="preserve">транспортування теплової енергії</t>
  </si>
  <si>
    <t xml:space="preserve">постачання теплової енергії</t>
  </si>
  <si>
    <t xml:space="preserve">РАЗОМ інші</t>
  </si>
  <si>
    <t xml:space="preserve">РАЗОМ бюджет</t>
  </si>
  <si>
    <t xml:space="preserve">Аналіз витрат на придбання природного газу (без урахування тарифів на послуги з транспортування та розподілу природного газу), врахованих у тарифах, та відповідних витрат, які фактично понесені протягом опалювального періоду2020/2021, виходячи із ціни природного газу, визначеної згідно із Законами України “Про ринок природного газу”</t>
  </si>
  <si>
    <r>
      <rPr>
        <b val="true"/>
        <sz val="11"/>
        <color rgb="FF000000"/>
        <rFont val="Times New Roman"/>
        <family val="1"/>
        <charset val="1"/>
      </rPr>
      <t xml:space="preserve">по </t>
    </r>
    <r>
      <rPr>
        <b val="true"/>
        <u val="single"/>
        <sz val="11"/>
        <color rgb="FF000000"/>
        <rFont val="Times New Roman"/>
        <family val="1"/>
        <charset val="1"/>
      </rPr>
      <t xml:space="preserve">ТОВ “ТЕЦРП”</t>
    </r>
  </si>
  <si>
    <t xml:space="preserve">Вид палива</t>
  </si>
  <si>
    <t xml:space="preserve">Відпуск теплової енергії з колекторівза за плановий опалювальний період 2020/2021, Гкал </t>
  </si>
  <si>
    <t xml:space="preserve">Витрати натурального палива за плановий опалювальний період 2020/2021, тис.м3, тонн</t>
  </si>
  <si>
    <t xml:space="preserve">Ціна натурального палива за плановий опалювальний період 2020/2021, грн/тис. м3, грн/тонну</t>
  </si>
  <si>
    <t xml:space="preserve">Вартість палива за плановий опалювальний період 2020/2021, грн</t>
  </si>
  <si>
    <r>
      <rPr>
        <sz val="8"/>
        <color rgb="FF000000"/>
        <rFont val="Times New Roman"/>
        <family val="1"/>
        <charset val="204"/>
      </rPr>
      <t xml:space="preserve">передбачено чинним тарифом (Рішення ХМР від 23.09.2020 № 559)</t>
    </r>
    <r>
      <rPr>
        <b val="true"/>
        <sz val="8"/>
        <color rgb="FF000000"/>
        <rFont val="Times New Roman"/>
        <family val="1"/>
        <charset val="204"/>
      </rPr>
      <t xml:space="preserve"> населення</t>
    </r>
  </si>
  <si>
    <r>
      <rPr>
        <sz val="8"/>
        <color rgb="FF000000"/>
        <rFont val="Times New Roman"/>
        <family val="1"/>
        <charset val="204"/>
      </rPr>
      <t xml:space="preserve">передбачено чинним тарифом (Рішення ХМР від 20.01.2021 № 17) </t>
    </r>
    <r>
      <rPr>
        <b val="true"/>
        <sz val="8"/>
        <color rgb="FF000000"/>
        <rFont val="Times New Roman"/>
        <family val="1"/>
        <charset val="204"/>
      </rPr>
      <t xml:space="preserve">бюджетні установи та інші споживачі</t>
    </r>
  </si>
  <si>
    <t xml:space="preserve">І. Витрати на придбання природного газу, які враховані у діючих тарифах</t>
  </si>
  <si>
    <t xml:space="preserve">Газ, у т.ч. для потреб:</t>
  </si>
  <si>
    <t xml:space="preserve">бюджетних установ*</t>
  </si>
  <si>
    <t xml:space="preserve">інших споживачів*</t>
  </si>
  <si>
    <t xml:space="preserve">ІІ. Витрати на придбання природного газу, які фактично понесені за опалювальний період 2020/2021</t>
  </si>
  <si>
    <t xml:space="preserve">РАЗОМ</t>
  </si>
  <si>
    <t xml:space="preserve">РІЗНИЦЯ між витратами на придбання природного газу, врахованих у тарифах, та відповідних витрат, які фактично понесені протягом опалювального періоду, виходячи із ціни природного газу, визначеної згідно із Законом України «Про ринок природного газу»</t>
  </si>
  <si>
    <t xml:space="preserve">У тому числі :</t>
  </si>
  <si>
    <t xml:space="preserve">РІЗНИЦЯ між витратами на придбання електричної енергії, врахованих у тарифах, та відповідних витрат, які фактично понесені протягом опалювального періоду, виходячи із ціни електричної енергії, визначеної згідно із Законом України «Про ринок електричної енергії»</t>
  </si>
  <si>
    <t xml:space="preserve">Розрахунок статті збутові витрати до структури тарифів на постачання теплової енергії для потреб населення</t>
  </si>
  <si>
    <t xml:space="preserve">Послуги банку та інших установ із приймання і перерахування коштів споживачів (населення)*</t>
  </si>
  <si>
    <t xml:space="preserve">Повна планова собівартість послуг без урахуванням послуг банку</t>
  </si>
  <si>
    <t xml:space="preserve">Витрати на послуги банку</t>
  </si>
  <si>
    <t xml:space="preserve">* - витрати розраховані згідно Договору № 26/19 від 21 грудня 2019 року</t>
  </si>
  <si>
    <t xml:space="preserve">СТРУКТУРА
тарифу на теплову енергію </t>
  </si>
  <si>
    <t xml:space="preserve">(послуги з постачання теплової енергії)</t>
  </si>
  <si>
    <t xml:space="preserve">Товариства з обмеженою відповідальністю «Теплоенергоцентр Роганського промвузла»</t>
  </si>
  <si>
    <t xml:space="preserve"> (назва суб’єкта господарювання)</t>
  </si>
  <si>
    <t xml:space="preserve">Для всіх категорій споживачів</t>
  </si>
  <si>
    <t xml:space="preserve">бюджетні установи</t>
  </si>
  <si>
    <t xml:space="preserve">покупна теплова енергія</t>
  </si>
  <si>
    <t xml:space="preserve">загальновиробничі витрати</t>
  </si>
  <si>
    <t xml:space="preserve">Адміністративні витрати</t>
  </si>
  <si>
    <t xml:space="preserve">Витрати на збут</t>
  </si>
  <si>
    <t xml:space="preserve">Інші операційні витрати</t>
  </si>
  <si>
    <t xml:space="preserve">Повна собівартість, зокрема:</t>
  </si>
  <si>
    <t xml:space="preserve">у т.ч. у відсотках від п. 7</t>
  </si>
  <si>
    <t xml:space="preserve">Витрати на відшкодування втрат</t>
  </si>
  <si>
    <t xml:space="preserve">9.2</t>
  </si>
  <si>
    <t xml:space="preserve">інше використання  прибутку</t>
  </si>
  <si>
    <t xml:space="preserve">Вартість теплової енергії за відповідним тарифом</t>
  </si>
  <si>
    <t xml:space="preserve">Тариф на теплову енергію (послугу з постачання тепл. енергії) без ПДВ</t>
  </si>
  <si>
    <t xml:space="preserve">Тариф на теплову енергію (послугу з постачання тепл. енергії) з ПДВ</t>
  </si>
  <si>
    <t xml:space="preserve">Обсяг реалізації теплової енергії власним споживачам, Гкал</t>
  </si>
  <si>
    <t xml:space="preserve">СТРУКТУРА
тарифу на виробництво теплової енергії</t>
  </si>
  <si>
    <t xml:space="preserve">у т.ч. у відсотках від п. 5</t>
  </si>
  <si>
    <t xml:space="preserve">на відшкодування втрат</t>
  </si>
  <si>
    <t xml:space="preserve">на відшкодування вартості газу та електричної енергії в опалювальному періоді 2020/2021</t>
  </si>
  <si>
    <t xml:space="preserve">Вартість виробництва теплової енергії за відповідним тарифом</t>
  </si>
  <si>
    <t xml:space="preserve">Тариф на виробництво теплової енергії без ПДВ</t>
  </si>
  <si>
    <t xml:space="preserve">Тариф на виробництво теплової енергії з ПДВ</t>
  </si>
  <si>
    <t xml:space="preserve">Відпуск теплової енергії з колекторів власних котелень, Гкал</t>
  </si>
  <si>
    <t xml:space="preserve">СТРУКТУРА
тарифу на транспортування теплової енергії</t>
  </si>
  <si>
    <t xml:space="preserve">транспортування теплової енергії тепловими мережами інших підприємств</t>
  </si>
  <si>
    <t xml:space="preserve">Загальновиробничі витрати</t>
  </si>
  <si>
    <t xml:space="preserve">Витрати на покриття втрат теплової енергії в теплових мережах</t>
  </si>
  <si>
    <t xml:space="preserve">Повна собівартість</t>
  </si>
  <si>
    <t xml:space="preserve">8.1</t>
  </si>
  <si>
    <t xml:space="preserve">8.2</t>
  </si>
  <si>
    <t xml:space="preserve">Вартість транспортування теплової енергії за відповідними тарифами</t>
  </si>
  <si>
    <t xml:space="preserve">Середньозважений тариф на транспортування теплової енергії без ПДВ</t>
  </si>
  <si>
    <t xml:space="preserve">Середньозважений тариф на транспортування теплової енергії з ПДВ</t>
  </si>
  <si>
    <t xml:space="preserve">Корисний відпуск теплової енергії власним споживачам, Гкал</t>
  </si>
  <si>
    <t xml:space="preserve">СТРУКТУРА
тарифу на постачання теплової енергії</t>
  </si>
  <si>
    <t xml:space="preserve">Вартість постачання теплової енергії за відповідними тарифами</t>
  </si>
  <si>
    <t xml:space="preserve">Тариф на постачання теплової енергії без ПДВ</t>
  </si>
  <si>
    <t xml:space="preserve">Тариф на постачання теплової енергії з ПДВ</t>
  </si>
  <si>
    <r>
      <rPr>
        <b val="true"/>
        <sz val="12"/>
        <color rgb="FF000000"/>
        <rFont val="Times New Roman"/>
        <family val="1"/>
        <charset val="204"/>
      </rPr>
      <t xml:space="preserve">СТРУКТУРА
одноставкових тарифів на  послуги з постачання гарячої води
</t>
    </r>
    <r>
      <rPr>
        <b val="true"/>
        <u val="single"/>
        <sz val="12"/>
        <color rgb="FF000000"/>
        <rFont val="Times New Roman"/>
        <family val="1"/>
        <charset val="204"/>
      </rPr>
      <t xml:space="preserve">Товариство з обмеженою відповідальністю «Теплоенерго центр Роганського промвузла»
</t>
    </r>
    <r>
      <rPr>
        <sz val="8"/>
        <color rgb="FF000000"/>
        <rFont val="Times New Roman"/>
        <family val="1"/>
        <charset val="204"/>
      </rPr>
      <t xml:space="preserve">(назва суб’єкта господарювання – виконавця послуг)</t>
    </r>
  </si>
  <si>
    <t xml:space="preserve">Послуга з постачання гарячої води, у тому числі:</t>
  </si>
  <si>
    <t xml:space="preserve">Решта витрат, крім послуг банку та інших установ із приймання і перерахування коштів споживачів</t>
  </si>
  <si>
    <t xml:space="preserve">Послуги банку та інших установ із приймання і перерахування коштів споживачів</t>
  </si>
  <si>
    <r>
      <rPr>
        <sz val="10"/>
        <color rgb="FF000000"/>
        <rFont val="Times New Roman"/>
        <family val="1"/>
        <charset val="204"/>
      </rPr>
      <t xml:space="preserve">Обсяг споживання гарячої води відповідною категорією споживачів, тис. м 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</si>
  <si>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r>
      <rPr>
        <sz val="10"/>
        <color rgb="FF000000"/>
        <rFont val="Times New Roman"/>
        <family val="1"/>
        <charset val="204"/>
      </rPr>
      <t xml:space="preserve">Обсяг холодної води для підігріву, тис. м</t>
    </r>
    <r>
      <rPr>
        <b val="true"/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</si>
  <si>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17</t>
  </si>
  <si>
    <r>
      <rPr>
        <sz val="10"/>
        <color rgb="FF000000"/>
        <rFont val="Times New Roman"/>
        <family val="1"/>
        <charset val="204"/>
      </rPr>
      <t xml:space="preserve">Вартість 1 м</t>
    </r>
    <r>
      <rPr>
        <b val="true"/>
        <vertAlign val="superscript"/>
        <sz val="10"/>
        <color rgb="FF000000"/>
        <rFont val="Times New Roman"/>
        <family val="1"/>
        <charset val="204"/>
      </rPr>
      <t xml:space="preserve">3</t>
    </r>
    <r>
      <rPr>
        <sz val="10"/>
        <color rgb="FF000000"/>
        <rFont val="Times New Roman"/>
        <family val="1"/>
        <charset val="204"/>
      </rPr>
      <t xml:space="preserve"> холодної води без ПДВ, грн</t>
    </r>
  </si>
  <si>
    <t xml:space="preserve">18</t>
  </si>
  <si>
    <r>
      <rPr>
        <sz val="10"/>
        <color rgb="FF000000"/>
        <rFont val="Times New Roman"/>
        <family val="1"/>
        <charset val="204"/>
      </rPr>
      <t xml:space="preserve">Питомі норми, враховані у планованих тарифах на послугу з постачання гарячої води, Гкал/м</t>
    </r>
    <r>
      <rPr>
        <b val="true"/>
        <vertAlign val="superscript"/>
        <sz val="10"/>
        <color rgb="FF000000"/>
        <rFont val="Times New Roman"/>
        <family val="1"/>
        <charset val="204"/>
      </rPr>
      <t xml:space="preserve">3</t>
    </r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</si>
</sst>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.000"/>
    <numFmt numFmtId="166" formatCode="0"/>
    <numFmt numFmtId="167" formatCode="#,##0.00"/>
    <numFmt numFmtId="168" formatCode="0.00"/>
    <numFmt numFmtId="169" formatCode="0.00%"/>
    <numFmt numFmtId="170" formatCode="#,##0"/>
    <numFmt numFmtId="171" formatCode="#,##0.0000"/>
    <numFmt numFmtId="172" formatCode="#,##0.00000"/>
    <numFmt numFmtId="173" formatCode="@"/>
    <numFmt numFmtId="174" formatCode="0.0"/>
    <numFmt numFmtId="175" formatCode="0.000"/>
    <numFmt numFmtId="176" formatCode="DD/MMM"/>
    <numFmt numFmtId="177" formatCode="#,##0.0"/>
  </numFmts>
  <fonts count="7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1"/>
    </font>
    <font>
      <b val="true"/>
      <i val="true"/>
      <sz val="10"/>
      <color rgb="FF000000"/>
      <name val="Calibri"/>
      <family val="2"/>
      <charset val="204"/>
    </font>
    <font>
      <b val="true"/>
      <i val="true"/>
      <sz val="12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i val="true"/>
      <sz val="8"/>
      <color rgb="FF7030A0"/>
      <name val="Calibri"/>
      <family val="2"/>
      <charset val="204"/>
    </font>
    <font>
      <i val="true"/>
      <sz val="11"/>
      <color rgb="FF7030A0"/>
      <name val="Calibri"/>
      <family val="2"/>
      <charset val="204"/>
    </font>
    <font>
      <i val="true"/>
      <sz val="8"/>
      <name val="Calibri"/>
      <family val="2"/>
      <charset val="204"/>
    </font>
    <font>
      <i val="true"/>
      <sz val="11"/>
      <name val="Calibri"/>
      <family val="2"/>
      <charset val="204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u val="single"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3"/>
      <name val="Times New Roman"/>
      <family val="1"/>
      <charset val="204"/>
    </font>
    <font>
      <b val="true"/>
      <sz val="11"/>
      <color rgb="FFFF0000"/>
      <name val="Calibri"/>
      <family val="2"/>
      <charset val="204"/>
    </font>
    <font>
      <sz val="12"/>
      <name val="Times New Roman"/>
      <family val="1"/>
      <charset val="204"/>
    </font>
    <font>
      <u val="single"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color rgb="FFFF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204"/>
    </font>
    <font>
      <b val="true"/>
      <u val="singl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 val="true"/>
      <vertAlign val="superscript"/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Calibri"/>
      <family val="2"/>
      <charset val="204"/>
    </font>
    <font>
      <b val="true"/>
      <sz val="9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vertAlign val="superscript"/>
      <sz val="10"/>
      <color rgb="FF000000"/>
      <name val="Times New Roman"/>
      <family val="1"/>
      <charset val="1"/>
    </font>
    <font>
      <sz val="10"/>
      <name val="Arial"/>
      <family val="2"/>
      <charset val="204"/>
    </font>
    <font>
      <b val="true"/>
      <sz val="8"/>
      <name val="Times New Roman"/>
      <family val="1"/>
      <charset val="204"/>
    </font>
    <font>
      <b val="true"/>
      <sz val="8"/>
      <color rgb="FF000000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i val="true"/>
      <sz val="8"/>
      <color rgb="FF000000"/>
      <name val="Times New Roman"/>
      <family val="1"/>
      <charset val="1"/>
    </font>
    <font>
      <sz val="10"/>
      <color rgb="FF3366FF"/>
      <name val="Times New Roman"/>
      <family val="1"/>
      <charset val="1"/>
    </font>
    <font>
      <sz val="10"/>
      <color rgb="FFFF0000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b val="true"/>
      <sz val="10"/>
      <name val="Times New Roman"/>
      <family val="1"/>
      <charset val="1"/>
    </font>
    <font>
      <b val="true"/>
      <sz val="11"/>
      <name val="Times New Roman"/>
      <family val="1"/>
      <charset val="1"/>
    </font>
    <font>
      <u val="single"/>
      <sz val="9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 val="true"/>
      <vertAlign val="superscript"/>
      <sz val="10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C3D69B"/>
      </patternFill>
    </fill>
    <fill>
      <patternFill patternType="solid">
        <fgColor rgb="FFE6E6FF"/>
        <bgColor rgb="FFFFFFFF"/>
      </patternFill>
    </fill>
    <fill>
      <patternFill patternType="solid">
        <fgColor rgb="FFFFCC99"/>
        <bgColor rgb="FFC3D69B"/>
      </patternFill>
    </fill>
    <fill>
      <patternFill patternType="solid">
        <fgColor rgb="FFFFFF99"/>
        <bgColor rgb="FFFFFF66"/>
      </patternFill>
    </fill>
    <fill>
      <patternFill patternType="solid">
        <fgColor rgb="FFFFFF66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6E6FF"/>
      </patternFill>
    </fill>
    <fill>
      <patternFill patternType="solid">
        <fgColor rgb="FF008080"/>
        <bgColor rgb="FF008080"/>
      </patternFill>
    </fill>
    <fill>
      <patternFill patternType="solid">
        <fgColor rgb="FFCCCCFF"/>
        <bgColor rgb="FFE6E6FF"/>
      </patternFill>
    </fill>
    <fill>
      <patternFill patternType="solid">
        <fgColor rgb="FFCCFFFF"/>
        <bgColor rgb="FFCCFFCC"/>
      </patternFill>
    </fill>
    <fill>
      <patternFill patternType="solid">
        <fgColor rgb="FF99CCFF"/>
        <bgColor rgb="FFCCCCFF"/>
      </patternFill>
    </fill>
    <fill>
      <patternFill patternType="solid">
        <fgColor rgb="FF3DEB3D"/>
        <bgColor rgb="FF92D050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993300"/>
      </patternFill>
    </fill>
    <fill>
      <patternFill patternType="solid">
        <fgColor rgb="FFC3D69B"/>
        <bgColor rgb="FFFFCC99"/>
      </patternFill>
    </fill>
  </fills>
  <borders count="5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4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5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7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9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5" fillId="0" borderId="10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5" fillId="0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6" fillId="0" borderId="1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6" fillId="0" borderId="1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6" fillId="0" borderId="1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6" fillId="0" borderId="1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6" fillId="0" borderId="1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5" fillId="0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6" fillId="0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6" fillId="0" borderId="2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6" fillId="0" borderId="2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7" fillId="0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7" fillId="0" borderId="2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7" fillId="0" borderId="2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5" fillId="0" borderId="2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4" fillId="0" borderId="2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4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2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2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5" fillId="2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2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4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6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4" fillId="3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4" fillId="3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2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2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2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6" fillId="4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6" fillId="4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2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3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3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2" borderId="2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0" fillId="0" borderId="3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2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5" fillId="5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6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7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3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5" fillId="0" borderId="2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5" fillId="0" borderId="3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6" fillId="0" borderId="3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6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8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8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7" fillId="2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2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2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3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3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3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5" fillId="0" borderId="3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6" fillId="0" borderId="3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6" fillId="0" borderId="3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6" fillId="0" borderId="3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6" fillId="0" borderId="3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6" fillId="0" borderId="3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6" fillId="0" borderId="3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true"/>
    </xf>
    <xf numFmtId="166" fontId="13" fillId="0" borderId="3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5" fillId="0" borderId="3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6" fillId="0" borderId="3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6" fillId="0" borderId="3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6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14" fillId="0" borderId="2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1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14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6" fontId="13" fillId="0" borderId="3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6" fillId="0" borderId="3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6" fillId="0" borderId="3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6" fillId="0" borderId="3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6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0" fontId="6" fillId="2" borderId="3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6" fillId="2" borderId="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6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4" fillId="0" borderId="2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4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13" fillId="0" borderId="2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6" fillId="0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6" fillId="0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1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true"/>
    </xf>
    <xf numFmtId="171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tru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0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3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23" fillId="0" borderId="2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3" fillId="0" borderId="25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2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2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26" fillId="0" borderId="2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26" fillId="0" borderId="2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6" fillId="0" borderId="2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6" fillId="0" borderId="2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6" fillId="0" borderId="2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20" applyFont="true" applyBorder="false" applyAlignment="true" applyProtection="false">
      <alignment horizontal="justify" vertical="bottom" textRotation="0" wrapText="true" indent="0" shrinkToFit="false"/>
      <protection locked="true" hidden="false"/>
    </xf>
    <xf numFmtId="164" fontId="23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2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23" fillId="0" borderId="0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23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4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2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4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24" fillId="0" borderId="4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4" fillId="9" borderId="4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4" fillId="9" borderId="4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3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24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4" fillId="7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24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2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4" fillId="9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4" fillId="9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24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2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4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9" borderId="2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4" fillId="9" borderId="4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4" fillId="9" borderId="3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3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24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0" borderId="4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7" borderId="4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0" borderId="4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2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1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1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24" fillId="1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24" fillId="1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1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0" borderId="5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4" fillId="10" borderId="4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24" fillId="10" borderId="4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24" fillId="10" borderId="5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1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24" fillId="1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4" fillId="1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1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24" fillId="1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1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2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24" fillId="0" borderId="4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0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2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24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4" fillId="7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4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4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4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4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4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4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11" borderId="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11" borderId="5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5" fontId="24" fillId="11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7" borderId="4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24" fillId="1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4" fillId="7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4" fillId="8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1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4" fillId="1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4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2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2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6" fontId="24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11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11" borderId="4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6" fontId="24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24" fillId="0" borderId="5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5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2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12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5" fillId="0" borderId="5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5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24" fillId="1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4" fillId="10" borderId="3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4" fillId="1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3" fillId="0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0" borderId="4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24" fillId="0" borderId="4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24" fillId="0" borderId="4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4" fillId="0" borderId="3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4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4" fillId="0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24" fillId="13" borderId="4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24" fillId="13" borderId="2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4" fillId="0" borderId="2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4" fillId="0" borderId="4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4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4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25" fillId="14" borderId="4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35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4" fillId="15" borderId="4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24" fillId="0" borderId="4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24" fillId="0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4" fillId="0" borderId="4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4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2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11" borderId="4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24" fillId="11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4" fillId="11" borderId="4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4" fillId="11" borderId="4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16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24" fillId="0" borderId="4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4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6" fillId="0" borderId="3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4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24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2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24" fillId="0" borderId="4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24" fillId="0" borderId="4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36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4" fillId="0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0" fontId="24" fillId="0" borderId="4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4" fillId="0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34" fillId="14" borderId="4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34" fillId="0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7" borderId="4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7" borderId="4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7" fontId="24" fillId="7" borderId="4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7" fontId="24" fillId="7" borderId="4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0" fontId="24" fillId="7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24" fillId="7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0" fontId="24" fillId="7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4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5" fillId="16" borderId="3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4" fillId="0" borderId="4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0" borderId="3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4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24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24" fillId="0" borderId="3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4" fillId="0" borderId="2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14" borderId="2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4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14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3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4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3" fontId="3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42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2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2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3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7" fontId="46" fillId="0" borderId="4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42" fillId="7" borderId="4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7" fillId="0" borderId="3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8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3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0" fillId="0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0" fillId="12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0" fillId="12" borderId="25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42" fillId="12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7" fillId="0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6" fillId="0" borderId="4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36" fillId="0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6" fillId="0" borderId="2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36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6" fillId="11" borderId="4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36" fillId="11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0" fillId="12" borderId="3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0" fillId="12" borderId="36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42" fillId="12" borderId="3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6" fillId="11" borderId="2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0" fillId="12" borderId="4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0" fillId="12" borderId="4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7" fontId="42" fillId="12" borderId="4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8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8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4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6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6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3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36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8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2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36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3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4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4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4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5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3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3" fillId="0" borderId="4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5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6" fillId="0" borderId="4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36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6" fillId="0" borderId="4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5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6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6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4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4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6" fillId="0" borderId="2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11" borderId="2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2" fillId="11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2" fillId="11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7" fillId="11" borderId="2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37" fillId="11" borderId="2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8" fillId="11" borderId="2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8" fillId="0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60" fillId="0" borderId="4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6" fillId="0" borderId="4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1" fillId="0" borderId="2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36" fillId="0" borderId="4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8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6" fillId="0" borderId="4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11" borderId="2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3" fillId="11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2" fillId="11" borderId="4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8" fillId="11" borderId="25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1" fillId="0" borderId="4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1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4" fillId="0" borderId="4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4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9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6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4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2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3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9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6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43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9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36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32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67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2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9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6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8" fillId="0" borderId="4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7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2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4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9" fillId="0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2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3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3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7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3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3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"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3DEB3D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7030A0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G39" activeCellId="0" sqref="G39"/>
    </sheetView>
  </sheetViews>
  <sheetFormatPr defaultRowHeight="12.75" zeroHeight="false" outlineLevelRow="0" outlineLevelCol="0"/>
  <cols>
    <col collapsed="false" customWidth="true" hidden="false" outlineLevel="0" max="1" min="1" style="1" width="7.29"/>
    <col collapsed="false" customWidth="true" hidden="false" outlineLevel="0" max="2" min="2" style="1" width="12.22"/>
    <col collapsed="false" customWidth="true" hidden="false" outlineLevel="0" max="3" min="3" style="1" width="12.5"/>
    <col collapsed="false" customWidth="true" hidden="false" outlineLevel="0" max="4" min="4" style="1" width="11.11"/>
    <col collapsed="false" customWidth="false" hidden="false" outlineLevel="0" max="19" min="5" style="1" width="11.49"/>
    <col collapsed="false" customWidth="true" hidden="false" outlineLevel="0" max="20" min="20" style="1" width="17.92"/>
    <col collapsed="false" customWidth="false" hidden="false" outlineLevel="0" max="21" min="21" style="1" width="11.52"/>
    <col collapsed="false" customWidth="true" hidden="false" outlineLevel="0" max="1025" min="22" style="1" width="6.08"/>
  </cols>
  <sheetData>
    <row r="1" customFormat="false" ht="31.5" hidden="false" customHeight="true" outlineLevel="0" collapsed="false">
      <c r="A1" s="2" t="e">
        <f aca="false">"Автоматизований розрахунок тарифів на теплову енергію ліцензіата "&amp;#REF!</f>
        <v>#REF!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.75" hidden="false" customHeight="true" outlineLevel="0" collapsed="false">
      <c r="A2" s="3" t="s">
        <v>0</v>
      </c>
      <c r="B2" s="3"/>
      <c r="C2" s="3" t="s">
        <v>1</v>
      </c>
      <c r="D2" s="3" t="s">
        <v>2</v>
      </c>
      <c r="E2" s="3"/>
      <c r="F2" s="3"/>
      <c r="G2" s="3"/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75" hidden="false" customHeight="true" outlineLevel="0" collapsed="false">
      <c r="A3" s="3"/>
      <c r="B3" s="3"/>
      <c r="C3" s="3"/>
      <c r="D3" s="5" t="s">
        <v>4</v>
      </c>
      <c r="E3" s="6" t="s">
        <v>5</v>
      </c>
      <c r="F3" s="6"/>
      <c r="G3" s="6"/>
      <c r="H3" s="7" t="s">
        <v>6</v>
      </c>
      <c r="I3" s="7"/>
      <c r="J3" s="7"/>
      <c r="K3" s="7"/>
      <c r="L3" s="7" t="s">
        <v>7</v>
      </c>
      <c r="M3" s="7"/>
      <c r="N3" s="7"/>
      <c r="O3" s="7"/>
      <c r="P3" s="7" t="s">
        <v>8</v>
      </c>
      <c r="Q3" s="7"/>
      <c r="R3" s="7"/>
      <c r="S3" s="7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true" outlineLevel="0" collapsed="false">
      <c r="A4" s="3"/>
      <c r="B4" s="3"/>
      <c r="C4" s="3"/>
      <c r="D4" s="5"/>
      <c r="E4" s="6"/>
      <c r="F4" s="6"/>
      <c r="G4" s="6"/>
      <c r="H4" s="8" t="s">
        <v>9</v>
      </c>
      <c r="I4" s="9" t="s">
        <v>5</v>
      </c>
      <c r="J4" s="9"/>
      <c r="K4" s="9"/>
      <c r="L4" s="8" t="s">
        <v>10</v>
      </c>
      <c r="M4" s="9" t="s">
        <v>5</v>
      </c>
      <c r="N4" s="9"/>
      <c r="O4" s="9"/>
      <c r="P4" s="8" t="s">
        <v>11</v>
      </c>
      <c r="Q4" s="9" t="s">
        <v>5</v>
      </c>
      <c r="R4" s="9"/>
      <c r="S4" s="9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54.75" hidden="false" customHeight="true" outlineLevel="0" collapsed="false">
      <c r="A5" s="3"/>
      <c r="B5" s="3"/>
      <c r="C5" s="3"/>
      <c r="D5" s="5"/>
      <c r="E5" s="10" t="s">
        <v>12</v>
      </c>
      <c r="F5" s="10" t="s">
        <v>13</v>
      </c>
      <c r="G5" s="11" t="s">
        <v>14</v>
      </c>
      <c r="H5" s="8"/>
      <c r="I5" s="10" t="s">
        <v>12</v>
      </c>
      <c r="J5" s="10" t="s">
        <v>13</v>
      </c>
      <c r="K5" s="11" t="s">
        <v>14</v>
      </c>
      <c r="L5" s="8"/>
      <c r="M5" s="10" t="s">
        <v>12</v>
      </c>
      <c r="N5" s="10" t="s">
        <v>13</v>
      </c>
      <c r="O5" s="11" t="s">
        <v>14</v>
      </c>
      <c r="P5" s="8"/>
      <c r="Q5" s="10" t="s">
        <v>12</v>
      </c>
      <c r="R5" s="10" t="s">
        <v>13</v>
      </c>
      <c r="S5" s="11" t="s">
        <v>14</v>
      </c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5" hidden="false" customHeight="false" outlineLevel="0" collapsed="false">
      <c r="A6" s="12" t="n">
        <v>1</v>
      </c>
      <c r="B6" s="12"/>
      <c r="C6" s="13" t="n">
        <v>2</v>
      </c>
      <c r="D6" s="14" t="n">
        <v>3</v>
      </c>
      <c r="E6" s="15" t="n">
        <v>4</v>
      </c>
      <c r="F6" s="15" t="n">
        <v>5</v>
      </c>
      <c r="G6" s="16" t="n">
        <v>6</v>
      </c>
      <c r="H6" s="14" t="n">
        <v>7</v>
      </c>
      <c r="I6" s="15" t="n">
        <v>8</v>
      </c>
      <c r="J6" s="15" t="n">
        <v>9</v>
      </c>
      <c r="K6" s="16" t="n">
        <v>10</v>
      </c>
      <c r="L6" s="14" t="n">
        <v>11</v>
      </c>
      <c r="M6" s="15" t="n">
        <v>12</v>
      </c>
      <c r="N6" s="15" t="n">
        <v>13</v>
      </c>
      <c r="O6" s="16" t="n">
        <v>14</v>
      </c>
      <c r="P6" s="14" t="n">
        <v>15</v>
      </c>
      <c r="Q6" s="15" t="n">
        <v>16</v>
      </c>
      <c r="R6" s="15" t="n">
        <v>17</v>
      </c>
      <c r="S6" s="16" t="n">
        <v>18</v>
      </c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5" hidden="false" customHeight="true" outlineLevel="0" collapsed="false">
      <c r="A7" s="17" t="s">
        <v>15</v>
      </c>
      <c r="B7" s="17"/>
      <c r="C7" s="13" t="s">
        <v>16</v>
      </c>
      <c r="D7" s="18" t="e">
        <f aca="false">L7</f>
        <v>#REF!</v>
      </c>
      <c r="E7" s="18" t="e">
        <f aca="false">M7</f>
        <v>#REF!</v>
      </c>
      <c r="F7" s="18" t="e">
        <f aca="false">N7</f>
        <v>#REF!</v>
      </c>
      <c r="G7" s="19" t="e">
        <f aca="false">O7</f>
        <v>#REF!</v>
      </c>
      <c r="H7" s="18" t="e">
        <f aca="false">'3_Розподіл пл.соб.'!G7</f>
        <v>#REF!</v>
      </c>
      <c r="I7" s="18" t="e">
        <f aca="false">'3_Розподіл пл.соб.'!H7</f>
        <v>#REF!</v>
      </c>
      <c r="J7" s="18" t="e">
        <f aca="false">'3_Розподіл пл.соб.'!I7</f>
        <v>#REF!</v>
      </c>
      <c r="K7" s="18" t="e">
        <f aca="false">'3_Розподіл пл.соб.'!J7</f>
        <v>#REF!</v>
      </c>
      <c r="L7" s="20" t="e">
        <f aca="false">SUM(M7:O7)</f>
        <v>#REF!</v>
      </c>
      <c r="M7" s="21" t="e">
        <f aca="false">#REF!+#REF!</f>
        <v>#REF!</v>
      </c>
      <c r="N7" s="21" t="e">
        <f aca="false">#REF!+#REF!</f>
        <v>#REF!</v>
      </c>
      <c r="O7" s="22" t="e">
        <f aca="false">#REF!+#REF!</f>
        <v>#REF!</v>
      </c>
      <c r="P7" s="18" t="e">
        <f aca="false">#REF!</f>
        <v>#REF!</v>
      </c>
      <c r="Q7" s="21" t="e">
        <f aca="false">#REF!</f>
        <v>#REF!</v>
      </c>
      <c r="R7" s="21" t="e">
        <f aca="false">#REF!</f>
        <v>#REF!</v>
      </c>
      <c r="S7" s="22" t="e">
        <f aca="false">#REF!</f>
        <v>#REF!</v>
      </c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29" customFormat="true" ht="16.55" hidden="false" customHeight="true" outlineLevel="0" collapsed="false">
      <c r="A8" s="23" t="s">
        <v>17</v>
      </c>
      <c r="B8" s="23"/>
      <c r="C8" s="24" t="s">
        <v>18</v>
      </c>
      <c r="D8" s="25" t="e">
        <f aca="false">'3_Розподіл пл.соб.'!C21</f>
        <v>#REF!</v>
      </c>
      <c r="E8" s="26" t="e">
        <f aca="false">'3_Розподіл пл.соб.'!D21</f>
        <v>#REF!</v>
      </c>
      <c r="F8" s="26" t="e">
        <f aca="false">'3_Розподіл пл.соб.'!E21</f>
        <v>#REF!</v>
      </c>
      <c r="G8" s="27" t="e">
        <f aca="false">'3_Розподіл пл.соб.'!F21</f>
        <v>#REF!</v>
      </c>
      <c r="H8" s="25" t="e">
        <f aca="false">'3_Розподіл пл.соб.'!G21</f>
        <v>#REF!</v>
      </c>
      <c r="I8" s="26" t="e">
        <f aca="false">'3_Розподіл пл.соб.'!H21</f>
        <v>#REF!</v>
      </c>
      <c r="J8" s="26" t="e">
        <f aca="false">'3_Розподіл пл.соб.'!I21</f>
        <v>#REF!</v>
      </c>
      <c r="K8" s="27" t="e">
        <f aca="false">'3_Розподіл пл.соб.'!J21</f>
        <v>#REF!</v>
      </c>
      <c r="L8" s="25" t="e">
        <f aca="false">'3_Розподіл пл.соб.'!K21</f>
        <v>#REF!</v>
      </c>
      <c r="M8" s="26" t="e">
        <f aca="false">'3_Розподіл пл.соб.'!L21</f>
        <v>#REF!</v>
      </c>
      <c r="N8" s="26" t="e">
        <f aca="false">'3_Розподіл пл.соб.'!M21</f>
        <v>#REF!</v>
      </c>
      <c r="O8" s="27" t="e">
        <f aca="false">'3_Розподіл пл.соб.'!N21</f>
        <v>#REF!</v>
      </c>
      <c r="P8" s="25" t="e">
        <f aca="false">'3_Розподіл пл.соб.'!O21</f>
        <v>#REF!</v>
      </c>
      <c r="Q8" s="26" t="n">
        <f aca="false">'3_Розподіл пл.соб.'!P21</f>
        <v>0</v>
      </c>
      <c r="R8" s="26" t="n">
        <f aca="false">'3_Розподіл пл.соб.'!Q21</f>
        <v>0</v>
      </c>
      <c r="S8" s="27" t="n">
        <f aca="false">'3_Розподіл пл.соб.'!R21</f>
        <v>0</v>
      </c>
      <c r="T8" s="28"/>
    </row>
    <row r="9" s="29" customFormat="true" ht="12.8" hidden="false" customHeight="false" outlineLevel="0" collapsed="false">
      <c r="A9" s="23"/>
      <c r="B9" s="23"/>
      <c r="C9" s="30"/>
      <c r="D9" s="25"/>
      <c r="E9" s="26"/>
      <c r="F9" s="26"/>
      <c r="G9" s="27"/>
      <c r="H9" s="25"/>
      <c r="I9" s="26"/>
      <c r="J9" s="26"/>
      <c r="K9" s="27"/>
      <c r="L9" s="31" t="e">
        <f aca="false">'3_Розподіл пл.соб.'!K10</f>
        <v>#REF!</v>
      </c>
      <c r="M9" s="32" t="e">
        <f aca="false">'3_Розподіл пл.соб.'!L10</f>
        <v>#REF!</v>
      </c>
      <c r="N9" s="32" t="e">
        <f aca="false">'3_Розподіл пл.соб.'!M10</f>
        <v>#REF!</v>
      </c>
      <c r="O9" s="33" t="e">
        <f aca="false">'3_Розподіл пл.соб.'!N10</f>
        <v>#REF!</v>
      </c>
      <c r="P9" s="25"/>
      <c r="Q9" s="26"/>
      <c r="R9" s="26"/>
      <c r="S9" s="27"/>
      <c r="T9" s="28"/>
    </row>
    <row r="10" s="38" customFormat="true" ht="12.8" hidden="false" customHeight="false" outlineLevel="0" collapsed="false">
      <c r="A10" s="23"/>
      <c r="B10" s="23"/>
      <c r="C10" s="34" t="s">
        <v>19</v>
      </c>
      <c r="D10" s="35" t="n">
        <f aca="false">'3_Розподіл пл.соб.'!C22</f>
        <v>0</v>
      </c>
      <c r="E10" s="36" t="n">
        <f aca="false">'3_Розподіл пл.соб.'!D22</f>
        <v>0</v>
      </c>
      <c r="F10" s="36" t="n">
        <f aca="false">'3_Розподіл пл.соб.'!E22</f>
        <v>0</v>
      </c>
      <c r="G10" s="37" t="n">
        <f aca="false">'3_Розподіл пл.соб.'!F22</f>
        <v>0</v>
      </c>
      <c r="H10" s="35" t="n">
        <f aca="false">'3_Розподіл пл.соб.'!G22</f>
        <v>0</v>
      </c>
      <c r="I10" s="36" t="n">
        <f aca="false">'3_Розподіл пл.соб.'!H22</f>
        <v>0</v>
      </c>
      <c r="J10" s="36" t="n">
        <f aca="false">'3_Розподіл пл.соб.'!I22</f>
        <v>0</v>
      </c>
      <c r="K10" s="37" t="n">
        <f aca="false">'3_Розподіл пл.соб.'!J22</f>
        <v>0</v>
      </c>
      <c r="L10" s="35" t="n">
        <f aca="false">'3_Розподіл пл.соб.'!K22</f>
        <v>0</v>
      </c>
      <c r="M10" s="36" t="n">
        <f aca="false">'3_Розподіл пл.соб.'!L22</f>
        <v>0</v>
      </c>
      <c r="N10" s="36" t="n">
        <f aca="false">'3_Розподіл пл.соб.'!M22</f>
        <v>0</v>
      </c>
      <c r="O10" s="37" t="n">
        <f aca="false">'3_Розподіл пл.соб.'!N22</f>
        <v>0</v>
      </c>
      <c r="P10" s="35" t="n">
        <f aca="false">'3_Розподіл пл.соб.'!O22</f>
        <v>0</v>
      </c>
      <c r="Q10" s="36" t="n">
        <f aca="false">'3_Розподіл пл.соб.'!P22</f>
        <v>0</v>
      </c>
      <c r="R10" s="36" t="n">
        <f aca="false">'3_Розподіл пл.соб.'!Q22</f>
        <v>0</v>
      </c>
      <c r="S10" s="37" t="n">
        <f aca="false">'3_Розподіл пл.соб.'!R22</f>
        <v>0</v>
      </c>
    </row>
    <row r="11" customFormat="false" ht="13.8" hidden="false" customHeight="false" outlineLevel="0" collapsed="false">
      <c r="A11" s="23"/>
      <c r="B11" s="23"/>
      <c r="C11" s="39" t="s">
        <v>20</v>
      </c>
      <c r="D11" s="40" t="n">
        <f aca="false">'3_Розподіл пл.соб.'!C23</f>
        <v>0</v>
      </c>
      <c r="E11" s="41" t="n">
        <f aca="false">'3_Розподіл пл.соб.'!D23</f>
        <v>0</v>
      </c>
      <c r="F11" s="41" t="n">
        <f aca="false">'3_Розподіл пл.соб.'!E23</f>
        <v>0</v>
      </c>
      <c r="G11" s="9" t="n">
        <f aca="false">'3_Розподіл пл.соб.'!F23</f>
        <v>0</v>
      </c>
      <c r="H11" s="40" t="n">
        <f aca="false">'3_Розподіл пл.соб.'!G23</f>
        <v>0</v>
      </c>
      <c r="I11" s="41" t="n">
        <f aca="false">'3_Розподіл пл.соб.'!H23</f>
        <v>0</v>
      </c>
      <c r="J11" s="41" t="n">
        <f aca="false">'3_Розподіл пл.соб.'!I23</f>
        <v>0</v>
      </c>
      <c r="K11" s="9" t="n">
        <f aca="false">'3_Розподіл пл.соб.'!J23</f>
        <v>0</v>
      </c>
      <c r="L11" s="40" t="n">
        <f aca="false">'3_Розподіл пл.соб.'!K23</f>
        <v>0</v>
      </c>
      <c r="M11" s="41" t="n">
        <f aca="false">'3_Розподіл пл.соб.'!L23</f>
        <v>0</v>
      </c>
      <c r="N11" s="41" t="n">
        <f aca="false">'3_Розподіл пл.соб.'!M23</f>
        <v>0</v>
      </c>
      <c r="O11" s="9" t="n">
        <f aca="false">'3_Розподіл пл.соб.'!N23</f>
        <v>0</v>
      </c>
      <c r="P11" s="40" t="n">
        <f aca="false">'3_Розподіл пл.соб.'!O23</f>
        <v>0</v>
      </c>
      <c r="Q11" s="41" t="n">
        <f aca="false">'3_Розподіл пл.соб.'!P23</f>
        <v>0</v>
      </c>
      <c r="R11" s="41" t="n">
        <f aca="false">'3_Розподіл пл.соб.'!Q23</f>
        <v>0</v>
      </c>
      <c r="S11" s="9" t="n">
        <v>0</v>
      </c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7" hidden="false" customHeight="true" outlineLevel="0" collapsed="false">
      <c r="A12" s="42" t="s">
        <v>21</v>
      </c>
      <c r="B12" s="42"/>
      <c r="C12" s="30" t="s">
        <v>22</v>
      </c>
      <c r="D12" s="43" t="e">
        <f aca="false">E12+F12+G12</f>
        <v>#REF!</v>
      </c>
      <c r="E12" s="44" t="e">
        <f aca="false">I12+M12+Q12</f>
        <v>#REF!</v>
      </c>
      <c r="F12" s="44" t="e">
        <f aca="false">J12+N12+R12</f>
        <v>#REF!</v>
      </c>
      <c r="G12" s="45" t="e">
        <f aca="false">K12+O12+S12</f>
        <v>#REF!</v>
      </c>
      <c r="H12" s="43" t="e">
        <f aca="false">I12+J12+K12</f>
        <v>#REF!</v>
      </c>
      <c r="I12" s="44" t="e">
        <f aca="false">#REF!</f>
        <v>#REF!</v>
      </c>
      <c r="J12" s="44" t="e">
        <f aca="false">#REF!</f>
        <v>#REF!</v>
      </c>
      <c r="K12" s="45" t="e">
        <f aca="false">#REF!</f>
        <v>#REF!</v>
      </c>
      <c r="L12" s="43" t="e">
        <f aca="false">M12+N12+O12</f>
        <v>#REF!</v>
      </c>
      <c r="M12" s="44" t="e">
        <f aca="false">#REF!</f>
        <v>#REF!</v>
      </c>
      <c r="N12" s="44" t="e">
        <f aca="false">#REF!</f>
        <v>#REF!</v>
      </c>
      <c r="O12" s="45" t="e">
        <f aca="false">#REF!</f>
        <v>#REF!</v>
      </c>
      <c r="P12" s="43" t="e">
        <f aca="false">Q12+R12+S12</f>
        <v>#REF!</v>
      </c>
      <c r="Q12" s="44" t="e">
        <f aca="false">#REF!</f>
        <v>#REF!</v>
      </c>
      <c r="R12" s="44" t="e">
        <f aca="false">#REF!</f>
        <v>#REF!</v>
      </c>
      <c r="S12" s="45" t="e">
        <f aca="false">#REF!</f>
        <v>#REF!</v>
      </c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9" customFormat="true" ht="13.8" hidden="false" customHeight="false" outlineLevel="0" collapsed="false">
      <c r="A13" s="42"/>
      <c r="B13" s="42"/>
      <c r="C13" s="46" t="n">
        <v>0.18</v>
      </c>
      <c r="D13" s="43" t="e">
        <f aca="false">E13+F13+G13</f>
        <v>#REF!</v>
      </c>
      <c r="E13" s="44" t="e">
        <f aca="false">I13+M13+Q13</f>
        <v>#REF!</v>
      </c>
      <c r="F13" s="44" t="e">
        <f aca="false">J13+N13+R13</f>
        <v>#REF!</v>
      </c>
      <c r="G13" s="45" t="e">
        <f aca="false">K13+O13+S13</f>
        <v>#REF!</v>
      </c>
      <c r="H13" s="43" t="e">
        <f aca="false">SUM(I13:K13)</f>
        <v>#REF!</v>
      </c>
      <c r="I13" s="44" t="e">
        <f aca="false">#REF!</f>
        <v>#REF!</v>
      </c>
      <c r="J13" s="44" t="e">
        <f aca="false">#REF!</f>
        <v>#REF!</v>
      </c>
      <c r="K13" s="45" t="e">
        <f aca="false">#REF!</f>
        <v>#REF!</v>
      </c>
      <c r="L13" s="43" t="e">
        <f aca="false">SUM(M13:O13)</f>
        <v>#REF!</v>
      </c>
      <c r="M13" s="44" t="e">
        <f aca="false">#REF!</f>
        <v>#REF!</v>
      </c>
      <c r="N13" s="44" t="e">
        <f aca="false">#REF!</f>
        <v>#REF!</v>
      </c>
      <c r="O13" s="45" t="e">
        <f aca="false">#REF!</f>
        <v>#REF!</v>
      </c>
      <c r="P13" s="43" t="e">
        <f aca="false">SUM(Q13:S13)</f>
        <v>#REF!</v>
      </c>
      <c r="Q13" s="44" t="e">
        <f aca="false">#REF!</f>
        <v>#REF!</v>
      </c>
      <c r="R13" s="44" t="e">
        <f aca="false">#REF!</f>
        <v>#REF!</v>
      </c>
      <c r="S13" s="45" t="e">
        <f aca="false">#REF!</f>
        <v>#REF!</v>
      </c>
      <c r="T13" s="0"/>
    </row>
    <row r="14" s="50" customFormat="true" ht="19.45" hidden="false" customHeight="true" outlineLevel="0" collapsed="false">
      <c r="A14" s="47" t="s">
        <v>23</v>
      </c>
      <c r="B14" s="47"/>
      <c r="C14" s="39" t="s">
        <v>20</v>
      </c>
      <c r="D14" s="48" t="e">
        <f aca="false">D12/D8</f>
        <v>#REF!</v>
      </c>
      <c r="E14" s="48" t="e">
        <f aca="false">E12/E8</f>
        <v>#REF!</v>
      </c>
      <c r="F14" s="48" t="e">
        <f aca="false">F12/F8</f>
        <v>#REF!</v>
      </c>
      <c r="G14" s="49" t="e">
        <f aca="false">G12/G8</f>
        <v>#REF!</v>
      </c>
      <c r="H14" s="48" t="n">
        <f aca="false">IFERROR(ROUND(H12/H8,2),0)</f>
        <v>0</v>
      </c>
      <c r="I14" s="48" t="n">
        <f aca="false">IFERROR(ROUND(I12/I8,2),0)</f>
        <v>0</v>
      </c>
      <c r="J14" s="48" t="n">
        <f aca="false">IFERROR(ROUND(J12/J8,2),0)</f>
        <v>0</v>
      </c>
      <c r="K14" s="49" t="n">
        <f aca="false">IFERROR(ROUND(K12/K8,2),0)</f>
        <v>0</v>
      </c>
      <c r="L14" s="48" t="n">
        <f aca="false">IFERROR(ROUND(L12/(L8-L9),2),0)</f>
        <v>0</v>
      </c>
      <c r="M14" s="48" t="n">
        <f aca="false">IFERROR(ROUND(M12/(M8-M9),2),0)</f>
        <v>0</v>
      </c>
      <c r="N14" s="48" t="n">
        <f aca="false">IFERROR(ROUND(N12/(N8-N9),2),0)</f>
        <v>0</v>
      </c>
      <c r="O14" s="49" t="n">
        <f aca="false">IFERROR(ROUND(O12/(O8-O9),2),0)</f>
        <v>0</v>
      </c>
      <c r="P14" s="48" t="n">
        <f aca="false">IFERROR(ROUND(P12/P8,2),0)</f>
        <v>0</v>
      </c>
      <c r="Q14" s="48" t="n">
        <f aca="false">IFERROR(ROUND(Q12/Q8,2),0)</f>
        <v>0</v>
      </c>
      <c r="R14" s="48" t="n">
        <f aca="false">IFERROR(ROUND(R12/R8,2),0)</f>
        <v>0</v>
      </c>
      <c r="S14" s="49" t="n">
        <f aca="false">IFERROR(ROUND(S12/S8,2),0)</f>
        <v>0</v>
      </c>
    </row>
    <row r="15" s="29" customFormat="true" ht="12.75" hidden="false" customHeight="true" outlineLevel="0" collapsed="false">
      <c r="A15" s="47" t="s">
        <v>24</v>
      </c>
      <c r="B15" s="47"/>
      <c r="C15" s="30" t="s">
        <v>18</v>
      </c>
      <c r="D15" s="51" t="e">
        <f aca="false">D8+D12+D13</f>
        <v>#REF!</v>
      </c>
      <c r="E15" s="51" t="e">
        <f aca="false">E8+E12+E13</f>
        <v>#REF!</v>
      </c>
      <c r="F15" s="51" t="e">
        <f aca="false">F8+F12+F13</f>
        <v>#REF!</v>
      </c>
      <c r="G15" s="52" t="e">
        <f aca="false">G8+G12+G13</f>
        <v>#REF!</v>
      </c>
      <c r="H15" s="51" t="e">
        <f aca="false">H8+H12+H13</f>
        <v>#REF!</v>
      </c>
      <c r="I15" s="51" t="e">
        <f aca="false">I8+I12+I13</f>
        <v>#REF!</v>
      </c>
      <c r="J15" s="51" t="e">
        <f aca="false">J8+J12+J13</f>
        <v>#REF!</v>
      </c>
      <c r="K15" s="52" t="e">
        <f aca="false">K8+K12+K13</f>
        <v>#REF!</v>
      </c>
      <c r="L15" s="51" t="e">
        <f aca="false">L8+L12+L13</f>
        <v>#REF!</v>
      </c>
      <c r="M15" s="51" t="e">
        <f aca="false">M8+M12+M13</f>
        <v>#REF!</v>
      </c>
      <c r="N15" s="51" t="e">
        <f aca="false">N8+N12+N13</f>
        <v>#REF!</v>
      </c>
      <c r="O15" s="52" t="e">
        <f aca="false">O8+O12+O13</f>
        <v>#REF!</v>
      </c>
      <c r="P15" s="51" t="e">
        <f aca="false">P8+P12+P13</f>
        <v>#REF!</v>
      </c>
      <c r="Q15" s="51" t="e">
        <f aca="false">Q8+Q12+Q13</f>
        <v>#REF!</v>
      </c>
      <c r="R15" s="51" t="e">
        <f aca="false">R8+R12+R13</f>
        <v>#REF!</v>
      </c>
      <c r="S15" s="52" t="e">
        <f aca="false">S8+S12+S13</f>
        <v>#REF!</v>
      </c>
    </row>
    <row r="16" s="38" customFormat="true" ht="32.2" hidden="false" customHeight="true" outlineLevel="0" collapsed="false">
      <c r="A16" s="47"/>
      <c r="B16" s="47"/>
      <c r="C16" s="34" t="s">
        <v>19</v>
      </c>
      <c r="D16" s="53" t="e">
        <f aca="false">ROUND(D15/D7,2)</f>
        <v>#REF!</v>
      </c>
      <c r="E16" s="53" t="e">
        <f aca="false">ROUND(E15/E7,2)</f>
        <v>#REF!</v>
      </c>
      <c r="F16" s="53" t="e">
        <f aca="false">ROUND(F15/F7,2)</f>
        <v>#REF!</v>
      </c>
      <c r="G16" s="54" t="e">
        <f aca="false">ROUND(G15/G7,2)</f>
        <v>#REF!</v>
      </c>
      <c r="H16" s="53" t="e">
        <f aca="false">ROUND(H15/H7,2)</f>
        <v>#REF!</v>
      </c>
      <c r="I16" s="53" t="e">
        <f aca="false">ROUND(I15/I7,2)</f>
        <v>#REF!</v>
      </c>
      <c r="J16" s="53" t="e">
        <f aca="false">ROUND(J15/J7,2)</f>
        <v>#REF!</v>
      </c>
      <c r="K16" s="54" t="e">
        <f aca="false">ROUND(K15/K7,2)</f>
        <v>#REF!</v>
      </c>
      <c r="L16" s="53" t="e">
        <f aca="false">ROUND(L15/L7,2)</f>
        <v>#REF!</v>
      </c>
      <c r="M16" s="53" t="e">
        <f aca="false">ROUND(M15/M7,2)</f>
        <v>#REF!</v>
      </c>
      <c r="N16" s="53" t="e">
        <f aca="false">ROUND(N15/N7,2)</f>
        <v>#REF!</v>
      </c>
      <c r="O16" s="54" t="e">
        <f aca="false">ROUND(O15/O7,2)</f>
        <v>#REF!</v>
      </c>
      <c r="P16" s="53" t="e">
        <f aca="false">ROUND(P15/P7,2)</f>
        <v>#REF!</v>
      </c>
      <c r="Q16" s="53" t="e">
        <f aca="false">ROUND(Q15/Q7,2)</f>
        <v>#REF!</v>
      </c>
      <c r="R16" s="53" t="e">
        <f aca="false">ROUND(R15/R7,2)</f>
        <v>#REF!</v>
      </c>
      <c r="S16" s="54" t="e">
        <f aca="false">ROUND(S15/S7,2)</f>
        <v>#REF!</v>
      </c>
    </row>
    <row r="17" customFormat="false" ht="13.8" hidden="false" customHeight="false" outlineLevel="0" collapsed="false">
      <c r="A17" s="55"/>
      <c r="B17" s="55"/>
      <c r="C17" s="39" t="s">
        <v>20</v>
      </c>
      <c r="D17" s="41" t="n">
        <f aca="false">IFERROR(ROUND(D16/$D$16*100,2),0)</f>
        <v>0</v>
      </c>
      <c r="E17" s="41" t="n">
        <f aca="false">IFERROR(ROUND(E16/$D$16*100,2),0)</f>
        <v>0</v>
      </c>
      <c r="F17" s="41" t="n">
        <f aca="false">IFERROR(ROUND(F16/$D$16*100,2),0)</f>
        <v>0</v>
      </c>
      <c r="G17" s="9" t="n">
        <f aca="false">IFERROR(ROUND(G16/$D$16*100,2),0)</f>
        <v>0</v>
      </c>
      <c r="H17" s="41" t="n">
        <f aca="false">IFERROR(ROUND(H16/$D$16*100,2),0)</f>
        <v>0</v>
      </c>
      <c r="I17" s="41" t="n">
        <f aca="false">IFERROR(ROUND(I16/$D$16*100,2),0)</f>
        <v>0</v>
      </c>
      <c r="J17" s="41" t="n">
        <f aca="false">IFERROR(ROUND(J16/$D$16*100,2),0)</f>
        <v>0</v>
      </c>
      <c r="K17" s="9" t="n">
        <f aca="false">IFERROR(ROUND(K16/$D$16*100,2),0)</f>
        <v>0</v>
      </c>
      <c r="L17" s="41" t="n">
        <f aca="false">IFERROR(ROUND(L16/$D$16*100,2),0)</f>
        <v>0</v>
      </c>
      <c r="M17" s="41" t="n">
        <f aca="false">IFERROR(ROUND(M16/$D$16*100,2),0)</f>
        <v>0</v>
      </c>
      <c r="N17" s="41" t="n">
        <f aca="false">IFERROR(ROUND(N16/$D$16*100,2),0)</f>
        <v>0</v>
      </c>
      <c r="O17" s="9" t="n">
        <f aca="false">IFERROR(ROUND(O16/$D$16*100,2),0)</f>
        <v>0</v>
      </c>
      <c r="P17" s="41" t="n">
        <f aca="false">IFERROR(ROUND(P16/$D$16*100,2),0)</f>
        <v>0</v>
      </c>
      <c r="Q17" s="41" t="n">
        <f aca="false">IFERROR(ROUND(Q16/$D$16*100,2),0)</f>
        <v>0</v>
      </c>
      <c r="R17" s="41" t="n">
        <f aca="false">IFERROR(ROUND(R16/$D$16*100,2),0)</f>
        <v>0</v>
      </c>
      <c r="S17" s="9" t="n">
        <f aca="false">IFERROR(ROUND(S16/$D$16*100,2),0)</f>
        <v>0</v>
      </c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8" hidden="false" customHeight="true" outlineLevel="0" collapsed="false">
      <c r="A18" s="56" t="s">
        <v>25</v>
      </c>
      <c r="B18" s="56"/>
      <c r="C18" s="57"/>
      <c r="D18" s="58" t="e">
        <f aca="false">H18+L18+P18</f>
        <v>#REF!</v>
      </c>
      <c r="E18" s="58" t="e">
        <f aca="false">I18+M18+Q18</f>
        <v>#REF!</v>
      </c>
      <c r="F18" s="58" t="e">
        <f aca="false">J18+N18+R18</f>
        <v>#REF!</v>
      </c>
      <c r="G18" s="59" t="e">
        <f aca="false">K18+O18+S18</f>
        <v>#REF!</v>
      </c>
      <c r="H18" s="58" t="e">
        <f aca="false">#REF!</f>
        <v>#REF!</v>
      </c>
      <c r="I18" s="58" t="e">
        <f aca="false">#REF!</f>
        <v>#REF!</v>
      </c>
      <c r="J18" s="58" t="e">
        <f aca="false">#REF!</f>
        <v>#REF!</v>
      </c>
      <c r="K18" s="59" t="e">
        <f aca="false">#REF!</f>
        <v>#REF!</v>
      </c>
      <c r="L18" s="58" t="e">
        <f aca="false">#REF!</f>
        <v>#REF!</v>
      </c>
      <c r="M18" s="58" t="e">
        <f aca="false">#REF!</f>
        <v>#REF!</v>
      </c>
      <c r="N18" s="58" t="e">
        <f aca="false">#REF!</f>
        <v>#REF!</v>
      </c>
      <c r="O18" s="59" t="e">
        <f aca="false">#REF!</f>
        <v>#REF!</v>
      </c>
      <c r="P18" s="58" t="e">
        <f aca="false">#REF!</f>
        <v>#REF!</v>
      </c>
      <c r="Q18" s="58" t="e">
        <f aca="false">#REF!</f>
        <v>#REF!</v>
      </c>
      <c r="R18" s="58" t="e">
        <f aca="false">#REF!</f>
        <v>#REF!</v>
      </c>
      <c r="S18" s="59" t="e">
        <f aca="false">#REF!</f>
        <v>#REF!</v>
      </c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4" hidden="false" customHeight="true" outlineLevel="0" collapsed="false">
      <c r="A19" s="60" t="s">
        <v>26</v>
      </c>
      <c r="B19" s="60"/>
      <c r="C19" s="30" t="s">
        <v>18</v>
      </c>
      <c r="D19" s="51" t="e">
        <f aca="false">D15+D18</f>
        <v>#REF!</v>
      </c>
      <c r="E19" s="51" t="e">
        <f aca="false">E15+E18</f>
        <v>#REF!</v>
      </c>
      <c r="F19" s="51" t="e">
        <f aca="false">F15+F18</f>
        <v>#REF!</v>
      </c>
      <c r="G19" s="52" t="e">
        <f aca="false">G15+G18</f>
        <v>#REF!</v>
      </c>
      <c r="H19" s="51" t="e">
        <f aca="false">H15+H18</f>
        <v>#REF!</v>
      </c>
      <c r="I19" s="51" t="e">
        <f aca="false">I15+I18</f>
        <v>#REF!</v>
      </c>
      <c r="J19" s="51" t="e">
        <f aca="false">J15+J18</f>
        <v>#REF!</v>
      </c>
      <c r="K19" s="52" t="e">
        <f aca="false">K15+K18</f>
        <v>#REF!</v>
      </c>
      <c r="L19" s="51" t="e">
        <f aca="false">L15+L18</f>
        <v>#REF!</v>
      </c>
      <c r="M19" s="51" t="e">
        <f aca="false">M15+M18</f>
        <v>#REF!</v>
      </c>
      <c r="N19" s="51" t="e">
        <f aca="false">N15+N18</f>
        <v>#REF!</v>
      </c>
      <c r="O19" s="52" t="e">
        <f aca="false">O15+O18</f>
        <v>#REF!</v>
      </c>
      <c r="P19" s="51" t="e">
        <f aca="false">P15+P18</f>
        <v>#REF!</v>
      </c>
      <c r="Q19" s="51" t="e">
        <f aca="false">Q15+Q18</f>
        <v>#REF!</v>
      </c>
      <c r="R19" s="51" t="e">
        <f aca="false">R15+R18</f>
        <v>#REF!</v>
      </c>
      <c r="S19" s="52" t="e">
        <f aca="false">S15+S18</f>
        <v>#REF!</v>
      </c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50" customFormat="true" ht="23.2" hidden="false" customHeight="true" outlineLevel="0" collapsed="false">
      <c r="A20" s="60"/>
      <c r="B20" s="60"/>
      <c r="C20" s="34" t="s">
        <v>27</v>
      </c>
      <c r="D20" s="53" t="e">
        <f aca="false">ROUND(D19/D7,2)</f>
        <v>#REF!</v>
      </c>
      <c r="E20" s="53" t="e">
        <f aca="false">ROUND(E19/E7,2)</f>
        <v>#REF!</v>
      </c>
      <c r="F20" s="53" t="e">
        <f aca="false">ROUND(F19/F7,2)</f>
        <v>#REF!</v>
      </c>
      <c r="G20" s="54" t="e">
        <f aca="false">ROUND(G19/G7,2)</f>
        <v>#REF!</v>
      </c>
      <c r="H20" s="53" t="e">
        <f aca="false">ROUND(H19/H7,2)</f>
        <v>#REF!</v>
      </c>
      <c r="I20" s="53" t="e">
        <f aca="false">ROUND(I19/I7,2)</f>
        <v>#REF!</v>
      </c>
      <c r="J20" s="53" t="e">
        <f aca="false">ROUND(J19/J7,2)</f>
        <v>#REF!</v>
      </c>
      <c r="K20" s="54" t="e">
        <f aca="false">ROUND(K19/K7,2)</f>
        <v>#REF!</v>
      </c>
      <c r="L20" s="53" t="e">
        <f aca="false">ROUND(L19/L7,2)</f>
        <v>#REF!</v>
      </c>
      <c r="M20" s="53" t="e">
        <f aca="false">ROUND(M19/M7,2)</f>
        <v>#REF!</v>
      </c>
      <c r="N20" s="53" t="e">
        <f aca="false">ROUND(N19/N7,2)</f>
        <v>#REF!</v>
      </c>
      <c r="O20" s="54" t="e">
        <f aca="false">ROUND(O19/O7,2)</f>
        <v>#REF!</v>
      </c>
      <c r="P20" s="53" t="e">
        <f aca="false">ROUND(P19/P7,2)</f>
        <v>#REF!</v>
      </c>
      <c r="Q20" s="53" t="e">
        <f aca="false">ROUND(Q19/Q7,2)</f>
        <v>#REF!</v>
      </c>
      <c r="R20" s="53" t="e">
        <f aca="false">ROUND(R19/R7,2)</f>
        <v>#REF!</v>
      </c>
      <c r="S20" s="54" t="e">
        <f aca="false">ROUND(S19/S7,2)</f>
        <v>#REF!</v>
      </c>
    </row>
    <row r="21" customFormat="false" ht="27" hidden="false" customHeight="true" outlineLevel="0" collapsed="false">
      <c r="A21" s="61" t="s">
        <v>28</v>
      </c>
      <c r="B21" s="61"/>
      <c r="C21" s="62" t="s">
        <v>27</v>
      </c>
      <c r="D21" s="63"/>
      <c r="E21" s="64" t="n">
        <f aca="false">1338.72/1.2</f>
        <v>1115.6</v>
      </c>
      <c r="F21" s="64" t="n">
        <f aca="false">1941.08/1.2</f>
        <v>1617.57</v>
      </c>
      <c r="G21" s="65" t="n">
        <f aca="false">1941.08/1.2</f>
        <v>1617.57</v>
      </c>
      <c r="H21" s="66" t="e">
        <f aca="false">#REF!</f>
        <v>#REF!</v>
      </c>
      <c r="I21" s="66" t="e">
        <f aca="false">#REF!</f>
        <v>#REF!</v>
      </c>
      <c r="J21" s="66" t="e">
        <f aca="false">#REF!</f>
        <v>#REF!</v>
      </c>
      <c r="K21" s="66" t="e">
        <f aca="false">#REF!</f>
        <v>#REF!</v>
      </c>
      <c r="L21" s="66" t="e">
        <f aca="false">#REF!</f>
        <v>#REF!</v>
      </c>
      <c r="M21" s="66" t="e">
        <f aca="false">#REF!</f>
        <v>#REF!</v>
      </c>
      <c r="N21" s="66" t="e">
        <f aca="false">#REF!</f>
        <v>#REF!</v>
      </c>
      <c r="O21" s="66" t="e">
        <f aca="false">#REF!</f>
        <v>#REF!</v>
      </c>
      <c r="P21" s="66" t="e">
        <f aca="false">#REF!</f>
        <v>#REF!</v>
      </c>
      <c r="Q21" s="66" t="e">
        <f aca="false">#REF!</f>
        <v>#REF!</v>
      </c>
      <c r="R21" s="66" t="e">
        <f aca="false">#REF!</f>
        <v>#REF!</v>
      </c>
      <c r="S21" s="66" t="e">
        <f aca="false">#REF!</f>
        <v>#REF!</v>
      </c>
      <c r="T21" s="1" t="s">
        <v>29</v>
      </c>
      <c r="U21" s="1" t="s">
        <v>30</v>
      </c>
    </row>
    <row r="22" customFormat="false" ht="27" hidden="false" customHeight="true" outlineLevel="0" collapsed="false">
      <c r="A22" s="67" t="s">
        <v>31</v>
      </c>
      <c r="B22" s="67"/>
      <c r="C22" s="68" t="s">
        <v>20</v>
      </c>
      <c r="D22" s="55" t="n">
        <f aca="false">IFERROR(ROUND((D16-D21)/D21*100,2)&amp;"%",0)</f>
        <v>0</v>
      </c>
      <c r="E22" s="69" t="n">
        <f aca="false">IFERROR(ROUND((E16-E21)/E21*100,2)&amp;"%",0)</f>
        <v>0</v>
      </c>
      <c r="F22" s="69" t="n">
        <f aca="false">IFERROR(ROUND((F16-F21)/F21*100,2)&amp;"%",0)</f>
        <v>0</v>
      </c>
      <c r="G22" s="70" t="n">
        <f aca="false">IFERROR(ROUND((G16-G21)/G21*100,2)&amp;"%",0)</f>
        <v>0</v>
      </c>
      <c r="H22" s="66" t="e">
        <f aca="false">H20-H21</f>
        <v>#REF!</v>
      </c>
      <c r="I22" s="66" t="e">
        <f aca="false">I20-I21</f>
        <v>#REF!</v>
      </c>
      <c r="J22" s="66" t="e">
        <f aca="false">J20-J21</f>
        <v>#REF!</v>
      </c>
      <c r="K22" s="66" t="e">
        <f aca="false">K20-K21</f>
        <v>#REF!</v>
      </c>
      <c r="L22" s="71" t="e">
        <f aca="false">L20-L21</f>
        <v>#REF!</v>
      </c>
      <c r="M22" s="71" t="e">
        <f aca="false">M20-M21</f>
        <v>#REF!</v>
      </c>
      <c r="N22" s="71" t="e">
        <f aca="false">N20-N21</f>
        <v>#REF!</v>
      </c>
      <c r="O22" s="71" t="e">
        <f aca="false">O20-O21</f>
        <v>#REF!</v>
      </c>
      <c r="P22" s="66" t="e">
        <f aca="false">P20-P21</f>
        <v>#REF!</v>
      </c>
      <c r="Q22" s="66" t="e">
        <f aca="false">Q20-Q21</f>
        <v>#REF!</v>
      </c>
      <c r="R22" s="66" t="e">
        <f aca="false">R20-R21</f>
        <v>#REF!</v>
      </c>
      <c r="S22" s="66" t="e">
        <f aca="false">S20-S21</f>
        <v>#REF!</v>
      </c>
    </row>
    <row r="23" customFormat="false" ht="27" hidden="false" customHeight="true" outlineLevel="0" collapsed="false">
      <c r="A23" s="67"/>
      <c r="B23" s="67"/>
      <c r="C23" s="68" t="s">
        <v>20</v>
      </c>
      <c r="D23" s="56" t="n">
        <f aca="false">IFERROR(ROUND((D17-D22)/D22*100,2)&amp;"%",0)</f>
        <v>0</v>
      </c>
      <c r="E23" s="72" t="n">
        <f aca="false">IFERROR(ROUND((E20-E22)/E21*100,2)&amp;"%",0)</f>
        <v>0</v>
      </c>
      <c r="F23" s="72" t="n">
        <f aca="false">IFERROR(ROUND((F20-F22)/F21*100,2)&amp;"%",0)</f>
        <v>0</v>
      </c>
      <c r="G23" s="73" t="n">
        <f aca="false">IFERROR(ROUND((G20-G22)/G21*100,2)&amp;"%",0)</f>
        <v>0</v>
      </c>
      <c r="H23" s="74" t="e">
        <f aca="false">#REF!</f>
        <v>#REF!</v>
      </c>
      <c r="I23" s="74" t="e">
        <f aca="false">#REF!</f>
        <v>#REF!</v>
      </c>
      <c r="J23" s="74" t="e">
        <f aca="false">#REF!</f>
        <v>#REF!</v>
      </c>
      <c r="K23" s="74" t="e">
        <f aca="false">#REF!</f>
        <v>#REF!</v>
      </c>
      <c r="L23" s="74" t="e">
        <f aca="false">#REF!</f>
        <v>#REF!</v>
      </c>
      <c r="M23" s="74" t="e">
        <f aca="false">#REF!</f>
        <v>#REF!</v>
      </c>
      <c r="N23" s="74" t="e">
        <f aca="false">#REF!</f>
        <v>#REF!</v>
      </c>
      <c r="O23" s="74" t="e">
        <f aca="false">#REF!</f>
        <v>#REF!</v>
      </c>
      <c r="P23" s="74" t="e">
        <f aca="false">#REF!</f>
        <v>#REF!</v>
      </c>
      <c r="Q23" s="74" t="e">
        <f aca="false">#REF!</f>
        <v>#REF!</v>
      </c>
      <c r="R23" s="74" t="e">
        <f aca="false">#REF!</f>
        <v>#REF!</v>
      </c>
      <c r="S23" s="74" t="e">
        <f aca="false">#REF!</f>
        <v>#REF!</v>
      </c>
      <c r="T23" s="1" t="s">
        <v>32</v>
      </c>
    </row>
    <row r="24" customFormat="false" ht="13.8" hidden="false" customHeight="false" outlineLevel="0" collapsed="false">
      <c r="D24" s="74" t="e">
        <f aca="false">H20+L20+P20</f>
        <v>#REF!</v>
      </c>
      <c r="E24" s="74"/>
      <c r="F24" s="74" t="e">
        <f aca="false">J20+N20+R20</f>
        <v>#REF!</v>
      </c>
      <c r="G24" s="74" t="e">
        <f aca="false">K20+O20+S20</f>
        <v>#REF!</v>
      </c>
      <c r="H24" s="66" t="e">
        <f aca="false">H23-H20</f>
        <v>#REF!</v>
      </c>
      <c r="I24" s="66" t="e">
        <f aca="false">I23-I20</f>
        <v>#REF!</v>
      </c>
      <c r="J24" s="66" t="e">
        <f aca="false">J23-J20</f>
        <v>#REF!</v>
      </c>
      <c r="K24" s="75" t="e">
        <f aca="false">K23-K20</f>
        <v>#REF!</v>
      </c>
      <c r="L24" s="75" t="e">
        <f aca="false">L23-L20</f>
        <v>#REF!</v>
      </c>
      <c r="M24" s="75" t="e">
        <f aca="false">M23-M20</f>
        <v>#REF!</v>
      </c>
      <c r="N24" s="75" t="e">
        <f aca="false">N23-N20</f>
        <v>#REF!</v>
      </c>
      <c r="O24" s="75" t="e">
        <f aca="false">O23-O20</f>
        <v>#REF!</v>
      </c>
      <c r="P24" s="66" t="e">
        <f aca="false">P23-P20</f>
        <v>#REF!</v>
      </c>
      <c r="Q24" s="66" t="e">
        <f aca="false">Q23-Q20</f>
        <v>#REF!</v>
      </c>
      <c r="R24" s="66" t="e">
        <f aca="false">R23-R20</f>
        <v>#REF!</v>
      </c>
      <c r="S24" s="75" t="e">
        <f aca="false">S23-S20</f>
        <v>#REF!</v>
      </c>
    </row>
    <row r="25" customFormat="false" ht="13.8" hidden="false" customHeight="false" outlineLevel="0" collapsed="false"/>
    <row r="26" customFormat="false" ht="13.8" hidden="false" customHeight="false" outlineLevel="0" collapsed="false"/>
    <row r="28" customFormat="false" ht="13.8" hidden="false" customHeight="true" outlineLevel="0" collapsed="false">
      <c r="A28" s="76" t="s">
        <v>29</v>
      </c>
      <c r="B28" s="76"/>
      <c r="C28" s="76"/>
      <c r="D28" s="77" t="e">
        <f aca="false">#REF!</f>
        <v>#REF!</v>
      </c>
      <c r="E28" s="77" t="e">
        <f aca="false">#REF!</f>
        <v>#REF!</v>
      </c>
      <c r="F28" s="77" t="e">
        <f aca="false">#REF!</f>
        <v>#REF!</v>
      </c>
      <c r="G28" s="77" t="e">
        <f aca="false">#REF!</f>
        <v>#REF!</v>
      </c>
    </row>
    <row r="29" customFormat="false" ht="13.8" hidden="false" customHeight="true" outlineLevel="0" collapsed="false">
      <c r="A29" s="78" t="s">
        <v>33</v>
      </c>
      <c r="B29" s="78"/>
      <c r="C29" s="78"/>
      <c r="D29" s="77" t="e">
        <f aca="false">#REF!</f>
        <v>#REF!</v>
      </c>
      <c r="E29" s="77" t="e">
        <f aca="false">#REF!</f>
        <v>#REF!</v>
      </c>
      <c r="F29" s="77" t="e">
        <f aca="false">#REF!</f>
        <v>#REF!</v>
      </c>
      <c r="G29" s="77" t="e">
        <f aca="false">#REF!</f>
        <v>#REF!</v>
      </c>
      <c r="H29" s="1" t="s">
        <v>34</v>
      </c>
    </row>
    <row r="31" customFormat="false" ht="13.8" hidden="false" customHeight="true" outlineLevel="0" collapsed="false">
      <c r="A31" s="78" t="s">
        <v>35</v>
      </c>
      <c r="B31" s="78"/>
      <c r="C31" s="78"/>
      <c r="D31" s="79" t="e">
        <f aca="false">D28-D20</f>
        <v>#REF!</v>
      </c>
      <c r="E31" s="79" t="e">
        <f aca="false">E28-E20</f>
        <v>#REF!</v>
      </c>
      <c r="F31" s="79" t="e">
        <f aca="false">F28-F20</f>
        <v>#REF!</v>
      </c>
      <c r="G31" s="79" t="e">
        <f aca="false">G28-G20</f>
        <v>#REF!</v>
      </c>
      <c r="H31" s="1" t="s">
        <v>36</v>
      </c>
    </row>
    <row r="32" customFormat="false" ht="13.8" hidden="false" customHeight="false" outlineLevel="0" collapsed="false"/>
    <row r="33" customFormat="false" ht="13.8" hidden="false" customHeight="false" outlineLevel="0" collapsed="false">
      <c r="D33" s="77" t="e">
        <f aca="false">D29-D20</f>
        <v>#REF!</v>
      </c>
      <c r="E33" s="77" t="e">
        <f aca="false">E29-E20</f>
        <v>#REF!</v>
      </c>
      <c r="F33" s="77" t="e">
        <f aca="false">F29-F20</f>
        <v>#REF!</v>
      </c>
      <c r="G33" s="77" t="e">
        <f aca="false">G29-G20</f>
        <v>#REF!</v>
      </c>
    </row>
    <row r="34" customFormat="false" ht="13.8" hidden="false" customHeight="false" outlineLevel="0" collapsed="false">
      <c r="D34" s="77"/>
      <c r="E34" s="77"/>
      <c r="F34" s="77"/>
      <c r="G34" s="77"/>
    </row>
    <row r="35" customFormat="false" ht="13.8" hidden="false" customHeight="true" outlineLevel="0" collapsed="false">
      <c r="A35" s="78" t="s">
        <v>37</v>
      </c>
      <c r="B35" s="78"/>
      <c r="C35" s="78"/>
      <c r="D35" s="80" t="e">
        <f aca="false">D8+D12+D13</f>
        <v>#REF!</v>
      </c>
      <c r="E35" s="80" t="e">
        <f aca="false">E8+E12+E13</f>
        <v>#REF!</v>
      </c>
      <c r="F35" s="80" t="e">
        <f aca="false">F8+F12+F13</f>
        <v>#REF!</v>
      </c>
      <c r="G35" s="80" t="e">
        <f aca="false">G8+G12+G13</f>
        <v>#REF!</v>
      </c>
    </row>
    <row r="36" customFormat="false" ht="13.8" hidden="false" customHeight="false" outlineLevel="0" collapsed="false">
      <c r="D36" s="77" t="e">
        <f aca="false">D35/D7</f>
        <v>#REF!</v>
      </c>
      <c r="E36" s="77" t="e">
        <f aca="false">E35/E7</f>
        <v>#REF!</v>
      </c>
      <c r="F36" s="77" t="e">
        <f aca="false">F35/F7</f>
        <v>#REF!</v>
      </c>
      <c r="G36" s="77" t="e">
        <f aca="false">G35/G7</f>
        <v>#REF!</v>
      </c>
    </row>
    <row r="37" customFormat="false" ht="13.8" hidden="false" customHeight="false" outlineLevel="0" collapsed="false">
      <c r="D37" s="77" t="e">
        <f aca="false">D36-D16</f>
        <v>#REF!</v>
      </c>
      <c r="E37" s="77" t="e">
        <f aca="false">E36-E16</f>
        <v>#REF!</v>
      </c>
      <c r="F37" s="77" t="e">
        <f aca="false">F36-F16</f>
        <v>#REF!</v>
      </c>
      <c r="G37" s="77" t="e">
        <f aca="false">G36-G16</f>
        <v>#REF!</v>
      </c>
    </row>
    <row r="38" customFormat="false" ht="13.8" hidden="false" customHeight="false" outlineLevel="0" collapsed="false"/>
    <row r="39" customFormat="false" ht="15" hidden="false" customHeight="true" outlineLevel="0" collapsed="false">
      <c r="A39" s="60" t="s">
        <v>38</v>
      </c>
      <c r="B39" s="60"/>
      <c r="C39" s="34" t="s">
        <v>27</v>
      </c>
      <c r="D39" s="53" t="e">
        <f aca="false">D29*1.2</f>
        <v>#REF!</v>
      </c>
      <c r="E39" s="53" t="e">
        <f aca="false">E29*1.2</f>
        <v>#REF!</v>
      </c>
      <c r="F39" s="53" t="e">
        <f aca="false">F29*1.2</f>
        <v>#REF!</v>
      </c>
      <c r="G39" s="53" t="e">
        <f aca="false">G29*1.2</f>
        <v>#REF!</v>
      </c>
      <c r="H39" s="81" t="s">
        <v>39</v>
      </c>
    </row>
    <row r="40" customFormat="false" ht="13.8" hidden="false" customHeight="false" outlineLevel="0" collapsed="false"/>
    <row r="42" customFormat="false" ht="13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53" objects="true" scenarios="true"/>
  <mergeCells count="32">
    <mergeCell ref="A1:S1"/>
    <mergeCell ref="A2:B5"/>
    <mergeCell ref="C2:C5"/>
    <mergeCell ref="D2:G2"/>
    <mergeCell ref="H2:S2"/>
    <mergeCell ref="D3:D5"/>
    <mergeCell ref="E3:G4"/>
    <mergeCell ref="H3:K3"/>
    <mergeCell ref="L3:O3"/>
    <mergeCell ref="P3:S3"/>
    <mergeCell ref="H4:H5"/>
    <mergeCell ref="I4:K4"/>
    <mergeCell ref="L4:L5"/>
    <mergeCell ref="M4:O4"/>
    <mergeCell ref="P4:P5"/>
    <mergeCell ref="Q4:S4"/>
    <mergeCell ref="A6:B6"/>
    <mergeCell ref="A7:B7"/>
    <mergeCell ref="A8:B11"/>
    <mergeCell ref="A12:B13"/>
    <mergeCell ref="A14:B14"/>
    <mergeCell ref="A15:B16"/>
    <mergeCell ref="A17:B17"/>
    <mergeCell ref="A18:B18"/>
    <mergeCell ref="A19:B20"/>
    <mergeCell ref="A21:B21"/>
    <mergeCell ref="A22:B23"/>
    <mergeCell ref="A28:C28"/>
    <mergeCell ref="A29:C29"/>
    <mergeCell ref="A31:C31"/>
    <mergeCell ref="A35:C35"/>
    <mergeCell ref="A39:B39"/>
  </mergeCells>
  <printOptions headings="false" gridLines="false" gridLinesSet="true" horizontalCentered="false" verticalCentered="false"/>
  <pageMargins left="0.3125" right="0.260416666666667" top="0.25" bottom="0.2604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2"/>
  <sheetViews>
    <sheetView showFormulas="false" showGridLines="tru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C56" activeCellId="0" sqref="C56"/>
    </sheetView>
  </sheetViews>
  <sheetFormatPr defaultRowHeight="13.8" zeroHeight="false" outlineLevelRow="0" outlineLevelCol="0"/>
  <cols>
    <col collapsed="false" customWidth="true" hidden="false" outlineLevel="0" max="1" min="1" style="275" width="6.08"/>
    <col collapsed="false" customWidth="true" hidden="false" outlineLevel="0" max="2" min="2" style="275" width="63.97"/>
    <col collapsed="false" customWidth="true" hidden="false" outlineLevel="0" max="3" min="3" style="275" width="11.34"/>
    <col collapsed="false" customWidth="true" hidden="false" outlineLevel="0" max="4" min="4" style="275" width="13.77"/>
    <col collapsed="false" customWidth="true" hidden="false" outlineLevel="0" max="5" min="5" style="275" width="15.12"/>
    <col collapsed="false" customWidth="false" hidden="true" outlineLevel="0" max="13" min="6" style="275" width="11.52"/>
    <col collapsed="false" customWidth="true" hidden="false" outlineLevel="0" max="1025" min="14" style="275" width="6.08"/>
  </cols>
  <sheetData>
    <row r="1" customFormat="false" ht="40.9" hidden="false" customHeight="true" outlineLevel="0" collapsed="false">
      <c r="A1" s="0"/>
      <c r="B1" s="0"/>
      <c r="C1" s="0"/>
      <c r="D1" s="276" t="s">
        <v>244</v>
      </c>
      <c r="E1" s="276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69.75" hidden="true" customHeight="true" outlineLevel="0" collapsed="false">
      <c r="A2" s="0"/>
      <c r="B2" s="0"/>
      <c r="C2" s="0"/>
      <c r="D2" s="277" t="s">
        <v>245</v>
      </c>
      <c r="E2" s="277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6.15" hidden="true" customHeight="false" outlineLevel="0" collapsed="false">
      <c r="A3" s="0"/>
      <c r="B3" s="0"/>
      <c r="C3" s="0"/>
      <c r="D3" s="278" t="s">
        <v>246</v>
      </c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tru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true" customHeight="true" outlineLevel="0" collapsed="false">
      <c r="A5" s="200" t="s">
        <v>185</v>
      </c>
      <c r="B5" s="200"/>
      <c r="C5" s="193"/>
      <c r="D5" s="201" t="s">
        <v>185</v>
      </c>
      <c r="E5" s="20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true" customHeight="true" outlineLevel="0" collapsed="false">
      <c r="A6" s="200"/>
      <c r="B6" s="200"/>
      <c r="C6" s="193"/>
      <c r="D6" s="201"/>
      <c r="E6" s="201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true" customHeight="true" outlineLevel="0" collapsed="false">
      <c r="A7" s="200"/>
      <c r="B7" s="200"/>
      <c r="C7" s="201"/>
      <c r="D7" s="201"/>
      <c r="E7" s="201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true" customHeight="true" outlineLevel="0" collapsed="false">
      <c r="A8" s="202" t="s">
        <v>186</v>
      </c>
      <c r="B8" s="202"/>
      <c r="C8" s="193"/>
      <c r="D8" s="202" t="s">
        <v>186</v>
      </c>
      <c r="E8" s="202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35.25" hidden="false" customHeight="true" outlineLevel="0" collapsed="false">
      <c r="A9" s="204" t="s">
        <v>247</v>
      </c>
      <c r="B9" s="204"/>
      <c r="C9" s="204"/>
      <c r="D9" s="204"/>
      <c r="E9" s="204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true" outlineLevel="0" collapsed="false">
      <c r="A10" s="205" t="s">
        <v>76</v>
      </c>
      <c r="B10" s="206" t="s">
        <v>175</v>
      </c>
      <c r="C10" s="206" t="s">
        <v>188</v>
      </c>
      <c r="D10" s="207" t="s">
        <v>248</v>
      </c>
      <c r="E10" s="207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49.65" hidden="false" customHeight="false" outlineLevel="0" collapsed="false">
      <c r="A11" s="205"/>
      <c r="B11" s="206"/>
      <c r="C11" s="206"/>
      <c r="D11" s="208" t="s">
        <v>249</v>
      </c>
      <c r="E11" s="209" t="s">
        <v>250</v>
      </c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65" hidden="false" customHeight="false" outlineLevel="0" collapsed="false">
      <c r="A12" s="242" t="n">
        <v>1</v>
      </c>
      <c r="B12" s="279" t="n">
        <v>2</v>
      </c>
      <c r="C12" s="280" t="n">
        <v>3</v>
      </c>
      <c r="D12" s="280" t="n">
        <v>4</v>
      </c>
      <c r="E12" s="281" t="n">
        <v>5</v>
      </c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6.2" hidden="false" customHeight="false" outlineLevel="0" collapsed="false">
      <c r="A13" s="205" t="s">
        <v>193</v>
      </c>
      <c r="B13" s="219" t="s">
        <v>251</v>
      </c>
      <c r="C13" s="282" t="n">
        <f aca="false">D13+E13</f>
        <v>0</v>
      </c>
      <c r="D13" s="282" t="n">
        <f aca="false">D16</f>
        <v>0</v>
      </c>
      <c r="E13" s="282" t="n">
        <f aca="false">E16</f>
        <v>0</v>
      </c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44.95" hidden="false" customHeight="false" outlineLevel="0" collapsed="false">
      <c r="A14" s="232" t="s">
        <v>252</v>
      </c>
      <c r="B14" s="224" t="s">
        <v>253</v>
      </c>
      <c r="C14" s="283" t="n">
        <f aca="false">D14+E14</f>
        <v>0</v>
      </c>
      <c r="D14" s="284" t="n">
        <f aca="false">D13</f>
        <v>0</v>
      </c>
      <c r="E14" s="285" t="n">
        <f aca="false">E13</f>
        <v>0</v>
      </c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4.65" hidden="false" customHeight="false" outlineLevel="0" collapsed="false">
      <c r="A15" s="210" t="s">
        <v>254</v>
      </c>
      <c r="B15" s="229" t="s">
        <v>255</v>
      </c>
      <c r="C15" s="286" t="n">
        <f aca="false">D15+E15</f>
        <v>0</v>
      </c>
      <c r="D15" s="287" t="n">
        <v>0</v>
      </c>
      <c r="E15" s="288" t="n">
        <v>0</v>
      </c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5.35" hidden="false" customHeight="false" outlineLevel="0" collapsed="false">
      <c r="A16" s="289" t="s">
        <v>195</v>
      </c>
      <c r="B16" s="264" t="s">
        <v>256</v>
      </c>
      <c r="C16" s="290" t="n">
        <f aca="false">D16+E16</f>
        <v>0</v>
      </c>
      <c r="D16" s="291"/>
      <c r="E16" s="292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32.25" hidden="false" customHeight="true" outlineLevel="0" collapsed="false">
      <c r="A17" s="205" t="s">
        <v>203</v>
      </c>
      <c r="B17" s="219" t="s">
        <v>257</v>
      </c>
      <c r="C17" s="293" t="n">
        <f aca="false">D17+E17</f>
        <v>0</v>
      </c>
      <c r="D17" s="294" t="n">
        <f aca="false">D16*D18*12</f>
        <v>0</v>
      </c>
      <c r="E17" s="295" t="n">
        <f aca="false">E18*E16*12</f>
        <v>0</v>
      </c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5.35" hidden="false" customHeight="false" outlineLevel="0" collapsed="false">
      <c r="A18" s="223" t="s">
        <v>258</v>
      </c>
      <c r="B18" s="224" t="s">
        <v>259</v>
      </c>
      <c r="C18" s="283" t="s">
        <v>219</v>
      </c>
      <c r="D18" s="296"/>
      <c r="E18" s="297" t="n">
        <v>3</v>
      </c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4.35" hidden="false" customHeight="false" outlineLevel="0" collapsed="false">
      <c r="A19" s="223" t="s">
        <v>260</v>
      </c>
      <c r="B19" s="224" t="s">
        <v>261</v>
      </c>
      <c r="C19" s="283" t="s">
        <v>219</v>
      </c>
      <c r="D19" s="297" t="n">
        <v>0</v>
      </c>
      <c r="E19" s="298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.35" hidden="true" customHeight="false" outlineLevel="0" collapsed="false">
      <c r="A20" s="223" t="s">
        <v>262</v>
      </c>
      <c r="B20" s="224" t="s">
        <v>263</v>
      </c>
      <c r="C20" s="283" t="s">
        <v>219</v>
      </c>
      <c r="D20" s="283" t="s">
        <v>219</v>
      </c>
      <c r="E20" s="299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4.65" hidden="true" customHeight="false" outlineLevel="0" collapsed="false">
      <c r="A21" s="223" t="s">
        <v>264</v>
      </c>
      <c r="B21" s="224" t="s">
        <v>259</v>
      </c>
      <c r="C21" s="283" t="s">
        <v>219</v>
      </c>
      <c r="D21" s="283" t="s">
        <v>219</v>
      </c>
      <c r="E21" s="30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4.65" hidden="true" customHeight="false" outlineLevel="0" collapsed="false">
      <c r="A22" s="223" t="s">
        <v>265</v>
      </c>
      <c r="B22" s="224" t="s">
        <v>266</v>
      </c>
      <c r="C22" s="283" t="s">
        <v>219</v>
      </c>
      <c r="D22" s="283" t="s">
        <v>219</v>
      </c>
      <c r="E22" s="301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4.35" hidden="true" customHeight="false" outlineLevel="0" collapsed="false">
      <c r="A23" s="223" t="s">
        <v>267</v>
      </c>
      <c r="B23" s="224" t="s">
        <v>263</v>
      </c>
      <c r="C23" s="283" t="s">
        <v>219</v>
      </c>
      <c r="D23" s="283" t="s">
        <v>219</v>
      </c>
      <c r="E23" s="299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4.35" hidden="true" customHeight="false" outlineLevel="0" collapsed="false">
      <c r="A24" s="223" t="s">
        <v>268</v>
      </c>
      <c r="B24" s="224" t="s">
        <v>259</v>
      </c>
      <c r="C24" s="283" t="s">
        <v>219</v>
      </c>
      <c r="D24" s="283" t="s">
        <v>219</v>
      </c>
      <c r="E24" s="30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.35" hidden="true" customHeight="false" outlineLevel="0" collapsed="false">
      <c r="A25" s="223" t="s">
        <v>269</v>
      </c>
      <c r="B25" s="224" t="s">
        <v>266</v>
      </c>
      <c r="C25" s="283" t="s">
        <v>219</v>
      </c>
      <c r="D25" s="283" t="s">
        <v>219</v>
      </c>
      <c r="E25" s="301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4.35" hidden="true" customHeight="false" outlineLevel="0" collapsed="false">
      <c r="A26" s="223" t="s">
        <v>270</v>
      </c>
      <c r="B26" s="224" t="s">
        <v>263</v>
      </c>
      <c r="C26" s="283" t="s">
        <v>219</v>
      </c>
      <c r="D26" s="283" t="s">
        <v>219</v>
      </c>
      <c r="E26" s="299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.35" hidden="true" customHeight="false" outlineLevel="0" collapsed="false">
      <c r="A27" s="223" t="s">
        <v>271</v>
      </c>
      <c r="B27" s="224" t="s">
        <v>259</v>
      </c>
      <c r="C27" s="283" t="s">
        <v>219</v>
      </c>
      <c r="D27" s="283" t="s">
        <v>219</v>
      </c>
      <c r="E27" s="30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4.35" hidden="true" customHeight="false" outlineLevel="0" collapsed="false">
      <c r="A28" s="223" t="s">
        <v>272</v>
      </c>
      <c r="B28" s="224" t="s">
        <v>266</v>
      </c>
      <c r="C28" s="283" t="s">
        <v>219</v>
      </c>
      <c r="D28" s="283" t="s">
        <v>219</v>
      </c>
      <c r="E28" s="301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.35" hidden="true" customHeight="false" outlineLevel="0" collapsed="false">
      <c r="A29" s="223" t="s">
        <v>273</v>
      </c>
      <c r="B29" s="224" t="s">
        <v>263</v>
      </c>
      <c r="C29" s="283" t="s">
        <v>219</v>
      </c>
      <c r="D29" s="283" t="s">
        <v>219</v>
      </c>
      <c r="E29" s="299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65" hidden="true" customHeight="false" outlineLevel="0" collapsed="false">
      <c r="A30" s="223" t="s">
        <v>274</v>
      </c>
      <c r="B30" s="224" t="s">
        <v>259</v>
      </c>
      <c r="C30" s="283" t="s">
        <v>219</v>
      </c>
      <c r="D30" s="283" t="s">
        <v>219</v>
      </c>
      <c r="E30" s="30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.35" hidden="true" customHeight="false" outlineLevel="0" collapsed="false">
      <c r="A31" s="223" t="s">
        <v>275</v>
      </c>
      <c r="B31" s="224" t="s">
        <v>266</v>
      </c>
      <c r="C31" s="283" t="s">
        <v>219</v>
      </c>
      <c r="D31" s="283" t="s">
        <v>219</v>
      </c>
      <c r="E31" s="301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4.65" hidden="true" customHeight="false" outlineLevel="0" collapsed="false">
      <c r="A32" s="223" t="s">
        <v>276</v>
      </c>
      <c r="B32" s="224" t="s">
        <v>263</v>
      </c>
      <c r="C32" s="302" t="s">
        <v>219</v>
      </c>
      <c r="D32" s="302" t="s">
        <v>219</v>
      </c>
      <c r="E32" s="299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193" customFormat="true" ht="14.65" hidden="true" customHeight="false" outlineLevel="0" collapsed="false">
      <c r="A33" s="223" t="s">
        <v>277</v>
      </c>
      <c r="B33" s="224" t="s">
        <v>259</v>
      </c>
      <c r="C33" s="283" t="s">
        <v>219</v>
      </c>
      <c r="D33" s="283" t="s">
        <v>219</v>
      </c>
      <c r="E33" s="300"/>
      <c r="M33" s="303" t="n">
        <f aca="false">E33/29.17*1000</f>
        <v>0</v>
      </c>
      <c r="N33" s="304"/>
      <c r="O33" s="304"/>
      <c r="P33" s="304"/>
      <c r="Q33" s="304"/>
    </row>
    <row r="34" customFormat="false" ht="14.65" hidden="true" customHeight="false" outlineLevel="0" collapsed="false">
      <c r="A34" s="223" t="s">
        <v>278</v>
      </c>
      <c r="B34" s="224" t="s">
        <v>266</v>
      </c>
      <c r="C34" s="283" t="s">
        <v>219</v>
      </c>
      <c r="D34" s="283" t="s">
        <v>219</v>
      </c>
      <c r="E34" s="301"/>
      <c r="F34" s="0"/>
      <c r="G34" s="0"/>
      <c r="H34" s="0"/>
      <c r="I34" s="0"/>
      <c r="J34" s="0"/>
      <c r="K34" s="0"/>
      <c r="L34" s="0"/>
      <c r="M34" s="0"/>
      <c r="N34" s="304"/>
      <c r="O34" s="304"/>
      <c r="P34" s="304"/>
      <c r="Q34" s="304"/>
    </row>
    <row r="35" customFormat="false" ht="14.65" hidden="true" customHeight="false" outlineLevel="0" collapsed="false">
      <c r="A35" s="223" t="s">
        <v>279</v>
      </c>
      <c r="B35" s="224" t="s">
        <v>263</v>
      </c>
      <c r="C35" s="302" t="s">
        <v>219</v>
      </c>
      <c r="D35" s="302" t="s">
        <v>219</v>
      </c>
      <c r="E35" s="299"/>
      <c r="F35" s="0"/>
      <c r="G35" s="0"/>
      <c r="H35" s="0"/>
      <c r="I35" s="0"/>
      <c r="J35" s="0"/>
      <c r="K35" s="0"/>
      <c r="L35" s="0"/>
      <c r="M35" s="0"/>
      <c r="N35" s="304"/>
      <c r="O35" s="304"/>
      <c r="P35" s="304"/>
      <c r="Q35" s="304"/>
    </row>
    <row r="36" customFormat="false" ht="24.35" hidden="true" customHeight="false" outlineLevel="0" collapsed="false">
      <c r="A36" s="223" t="s">
        <v>280</v>
      </c>
      <c r="B36" s="224" t="s">
        <v>259</v>
      </c>
      <c r="C36" s="283" t="s">
        <v>219</v>
      </c>
      <c r="D36" s="283" t="s">
        <v>219</v>
      </c>
      <c r="E36" s="300"/>
      <c r="F36" s="0"/>
      <c r="G36" s="0"/>
      <c r="H36" s="0"/>
      <c r="I36" s="0"/>
      <c r="J36" s="0"/>
      <c r="K36" s="0"/>
      <c r="L36" s="0"/>
      <c r="M36" s="303" t="n">
        <f aca="false">E36/29.17*1000</f>
        <v>0</v>
      </c>
      <c r="N36" s="304"/>
      <c r="O36" s="304"/>
      <c r="P36" s="304"/>
      <c r="Q36" s="304"/>
    </row>
    <row r="37" customFormat="false" ht="14.65" hidden="true" customHeight="false" outlineLevel="0" collapsed="false">
      <c r="A37" s="223" t="s">
        <v>281</v>
      </c>
      <c r="B37" s="224" t="s">
        <v>266</v>
      </c>
      <c r="C37" s="283" t="s">
        <v>219</v>
      </c>
      <c r="D37" s="283" t="s">
        <v>219</v>
      </c>
      <c r="E37" s="301"/>
      <c r="F37" s="193"/>
      <c r="G37" s="193"/>
      <c r="H37" s="193"/>
      <c r="I37" s="193"/>
      <c r="J37" s="193"/>
      <c r="K37" s="193"/>
      <c r="L37" s="193"/>
      <c r="M37" s="0"/>
      <c r="N37" s="304"/>
      <c r="O37" s="304"/>
      <c r="P37" s="304"/>
      <c r="Q37" s="304"/>
    </row>
    <row r="38" customFormat="false" ht="14.65" hidden="true" customHeight="false" outlineLevel="0" collapsed="false">
      <c r="A38" s="223" t="s">
        <v>282</v>
      </c>
      <c r="B38" s="224" t="s">
        <v>263</v>
      </c>
      <c r="C38" s="302" t="s">
        <v>219</v>
      </c>
      <c r="D38" s="302" t="s">
        <v>219</v>
      </c>
      <c r="E38" s="299"/>
      <c r="F38" s="0"/>
      <c r="G38" s="0"/>
      <c r="H38" s="0"/>
      <c r="I38" s="0"/>
      <c r="J38" s="0"/>
      <c r="K38" s="0"/>
      <c r="L38" s="0"/>
      <c r="M38" s="0"/>
      <c r="N38" s="304"/>
      <c r="O38" s="304"/>
      <c r="P38" s="304"/>
      <c r="Q38" s="304"/>
    </row>
    <row r="39" customFormat="false" ht="14.65" hidden="true" customHeight="false" outlineLevel="0" collapsed="false">
      <c r="A39" s="223" t="s">
        <v>283</v>
      </c>
      <c r="B39" s="224" t="s">
        <v>259</v>
      </c>
      <c r="C39" s="283" t="s">
        <v>219</v>
      </c>
      <c r="D39" s="283" t="s">
        <v>219</v>
      </c>
      <c r="E39" s="300"/>
      <c r="F39" s="0"/>
      <c r="G39" s="0"/>
      <c r="H39" s="0"/>
      <c r="I39" s="0"/>
      <c r="J39" s="0"/>
      <c r="K39" s="0"/>
      <c r="L39" s="0"/>
      <c r="M39" s="303" t="n">
        <f aca="false">E39/29.17*1000</f>
        <v>0</v>
      </c>
      <c r="N39" s="304"/>
      <c r="O39" s="304"/>
      <c r="P39" s="304"/>
      <c r="Q39" s="304"/>
    </row>
    <row r="40" customFormat="false" ht="14.65" hidden="true" customHeight="false" outlineLevel="0" collapsed="false">
      <c r="A40" s="223" t="s">
        <v>284</v>
      </c>
      <c r="B40" s="224" t="s">
        <v>266</v>
      </c>
      <c r="C40" s="283" t="s">
        <v>219</v>
      </c>
      <c r="D40" s="283" t="s">
        <v>219</v>
      </c>
      <c r="E40" s="301"/>
      <c r="F40" s="0"/>
      <c r="G40" s="0"/>
      <c r="H40" s="0"/>
      <c r="I40" s="0"/>
      <c r="J40" s="0"/>
      <c r="K40" s="0"/>
      <c r="L40" s="0"/>
      <c r="M40" s="0"/>
      <c r="N40" s="304"/>
      <c r="O40" s="304"/>
      <c r="P40" s="304"/>
      <c r="Q40" s="304"/>
    </row>
    <row r="41" customFormat="false" ht="14.65" hidden="true" customHeight="false" outlineLevel="0" collapsed="false">
      <c r="A41" s="223" t="s">
        <v>285</v>
      </c>
      <c r="B41" s="224" t="s">
        <v>263</v>
      </c>
      <c r="C41" s="302" t="s">
        <v>219</v>
      </c>
      <c r="D41" s="302" t="s">
        <v>219</v>
      </c>
      <c r="E41" s="299"/>
      <c r="F41" s="0"/>
      <c r="G41" s="0"/>
      <c r="H41" s="0"/>
      <c r="I41" s="0"/>
      <c r="J41" s="0"/>
      <c r="K41" s="0"/>
      <c r="L41" s="0"/>
      <c r="M41" s="0"/>
      <c r="N41" s="304"/>
      <c r="O41" s="304"/>
      <c r="P41" s="304"/>
      <c r="Q41" s="304"/>
    </row>
    <row r="42" customFormat="false" ht="14.15" hidden="true" customHeight="false" outlineLevel="0" collapsed="false">
      <c r="A42" s="223" t="s">
        <v>286</v>
      </c>
      <c r="B42" s="224" t="s">
        <v>259</v>
      </c>
      <c r="C42" s="283" t="s">
        <v>219</v>
      </c>
      <c r="D42" s="283" t="s">
        <v>219</v>
      </c>
      <c r="E42" s="300"/>
      <c r="F42" s="193"/>
      <c r="G42" s="193"/>
      <c r="H42" s="193"/>
      <c r="I42" s="193"/>
      <c r="J42" s="193"/>
      <c r="K42" s="193"/>
      <c r="L42" s="193"/>
      <c r="M42" s="303" t="n">
        <f aca="false">E42/29.17*1000</f>
        <v>0</v>
      </c>
      <c r="N42" s="304"/>
      <c r="O42" s="304"/>
      <c r="P42" s="304"/>
      <c r="Q42" s="304"/>
    </row>
    <row r="43" customFormat="false" ht="26.85" hidden="true" customHeight="false" outlineLevel="0" collapsed="false">
      <c r="A43" s="223" t="s">
        <v>287</v>
      </c>
      <c r="B43" s="224" t="s">
        <v>266</v>
      </c>
      <c r="C43" s="283" t="s">
        <v>219</v>
      </c>
      <c r="D43" s="283" t="s">
        <v>219</v>
      </c>
      <c r="E43" s="301"/>
      <c r="M43" s="0"/>
      <c r="N43" s="304"/>
      <c r="O43" s="304"/>
      <c r="P43" s="304"/>
      <c r="Q43" s="304"/>
    </row>
    <row r="44" customFormat="false" ht="26.85" hidden="true" customHeight="false" outlineLevel="0" collapsed="false">
      <c r="A44" s="223" t="s">
        <v>288</v>
      </c>
      <c r="B44" s="224" t="s">
        <v>263</v>
      </c>
      <c r="C44" s="302" t="s">
        <v>219</v>
      </c>
      <c r="D44" s="302" t="s">
        <v>219</v>
      </c>
      <c r="E44" s="299"/>
      <c r="M44" s="0"/>
      <c r="N44" s="304"/>
      <c r="O44" s="304"/>
      <c r="P44" s="304"/>
      <c r="Q44" s="304"/>
    </row>
    <row r="45" customFormat="false" ht="14.15" hidden="true" customHeight="false" outlineLevel="0" collapsed="false">
      <c r="A45" s="223" t="s">
        <v>289</v>
      </c>
      <c r="B45" s="224" t="s">
        <v>259</v>
      </c>
      <c r="C45" s="283" t="s">
        <v>219</v>
      </c>
      <c r="D45" s="283" t="s">
        <v>219</v>
      </c>
      <c r="E45" s="300"/>
      <c r="M45" s="303" t="n">
        <f aca="false">E45/29.17*1000</f>
        <v>0</v>
      </c>
      <c r="N45" s="304"/>
      <c r="O45" s="304"/>
      <c r="P45" s="304"/>
      <c r="Q45" s="304"/>
    </row>
    <row r="46" customFormat="false" ht="26.85" hidden="true" customHeight="false" outlineLevel="0" collapsed="false">
      <c r="A46" s="223" t="s">
        <v>290</v>
      </c>
      <c r="B46" s="224" t="s">
        <v>266</v>
      </c>
      <c r="C46" s="283" t="s">
        <v>219</v>
      </c>
      <c r="D46" s="283" t="s">
        <v>219</v>
      </c>
      <c r="E46" s="301"/>
      <c r="M46" s="0"/>
      <c r="N46" s="304"/>
      <c r="O46" s="304"/>
      <c r="P46" s="304"/>
      <c r="Q46" s="304"/>
    </row>
    <row r="47" customFormat="false" ht="26.85" hidden="true" customHeight="false" outlineLevel="0" collapsed="false">
      <c r="A47" s="223" t="s">
        <v>291</v>
      </c>
      <c r="B47" s="224" t="s">
        <v>263</v>
      </c>
      <c r="C47" s="302" t="s">
        <v>219</v>
      </c>
      <c r="D47" s="302" t="s">
        <v>219</v>
      </c>
      <c r="E47" s="299"/>
      <c r="M47" s="0"/>
      <c r="N47" s="304"/>
      <c r="O47" s="304"/>
      <c r="P47" s="304"/>
      <c r="Q47" s="304"/>
    </row>
    <row r="48" customFormat="false" ht="14.15" hidden="true" customHeight="false" outlineLevel="0" collapsed="false">
      <c r="A48" s="223" t="s">
        <v>292</v>
      </c>
      <c r="B48" s="224" t="s">
        <v>259</v>
      </c>
      <c r="C48" s="283" t="s">
        <v>219</v>
      </c>
      <c r="D48" s="283" t="s">
        <v>219</v>
      </c>
      <c r="E48" s="300"/>
      <c r="M48" s="303" t="n">
        <f aca="false">E48/29.17*1000</f>
        <v>0</v>
      </c>
      <c r="N48" s="304"/>
      <c r="O48" s="304"/>
      <c r="P48" s="304"/>
      <c r="Q48" s="304"/>
    </row>
    <row r="49" customFormat="false" ht="26.85" hidden="true" customHeight="false" outlineLevel="0" collapsed="false">
      <c r="A49" s="223" t="s">
        <v>293</v>
      </c>
      <c r="B49" s="224" t="s">
        <v>266</v>
      </c>
      <c r="C49" s="283" t="s">
        <v>219</v>
      </c>
      <c r="D49" s="283" t="s">
        <v>219</v>
      </c>
      <c r="E49" s="301"/>
      <c r="N49" s="304"/>
      <c r="O49" s="304"/>
      <c r="P49" s="304"/>
      <c r="Q49" s="304"/>
    </row>
    <row r="50" customFormat="false" ht="26.85" hidden="true" customHeight="false" outlineLevel="0" collapsed="false">
      <c r="A50" s="223" t="s">
        <v>294</v>
      </c>
      <c r="B50" s="224" t="s">
        <v>263</v>
      </c>
      <c r="C50" s="302" t="s">
        <v>219</v>
      </c>
      <c r="D50" s="302" t="s">
        <v>219</v>
      </c>
      <c r="E50" s="305"/>
      <c r="N50" s="304"/>
      <c r="O50" s="304"/>
      <c r="P50" s="304"/>
      <c r="Q50" s="304"/>
    </row>
    <row r="51" customFormat="false" ht="37.3" hidden="false" customHeight="false" outlineLevel="0" collapsed="false">
      <c r="A51" s="205" t="n">
        <v>4</v>
      </c>
      <c r="B51" s="219" t="s">
        <v>295</v>
      </c>
      <c r="C51" s="293" t="n">
        <f aca="false">D51+E51</f>
        <v>0</v>
      </c>
      <c r="D51" s="294"/>
      <c r="E51" s="295" t="n">
        <f aca="false">E17</f>
        <v>0</v>
      </c>
    </row>
    <row r="52" customFormat="false" ht="26.95" hidden="false" customHeight="false" outlineLevel="0" collapsed="false">
      <c r="A52" s="210" t="n">
        <v>5</v>
      </c>
      <c r="B52" s="229" t="s">
        <v>296</v>
      </c>
      <c r="C52" s="236" t="n">
        <f aca="false">D52+E52</f>
        <v>0</v>
      </c>
      <c r="D52" s="236" t="n">
        <v>0</v>
      </c>
      <c r="E52" s="306" t="n">
        <v>0</v>
      </c>
    </row>
    <row r="53" customFormat="false" ht="13.8" hidden="false" customHeight="false" outlineLevel="0" collapsed="false">
      <c r="A53" s="248" t="n">
        <v>6</v>
      </c>
      <c r="B53" s="249" t="s">
        <v>297</v>
      </c>
      <c r="C53" s="307" t="n">
        <f aca="false">D53+E53</f>
        <v>0</v>
      </c>
      <c r="D53" s="308" t="n">
        <f aca="false">D51</f>
        <v>0</v>
      </c>
      <c r="E53" s="307"/>
    </row>
    <row r="54" customFormat="false" ht="26.95" hidden="false" customHeight="false" outlineLevel="0" collapsed="false">
      <c r="A54" s="309" t="s">
        <v>298</v>
      </c>
      <c r="B54" s="249" t="s">
        <v>299</v>
      </c>
      <c r="C54" s="310" t="n">
        <f aca="false">D54+E54</f>
        <v>0</v>
      </c>
      <c r="D54" s="310" t="n">
        <f aca="false">D53</f>
        <v>0</v>
      </c>
      <c r="E54" s="311" t="n">
        <f aca="false">E53</f>
        <v>0</v>
      </c>
    </row>
    <row r="55" customFormat="false" ht="14.2" hidden="false" customHeight="false" outlineLevel="0" collapsed="false">
      <c r="A55" s="312" t="s">
        <v>300</v>
      </c>
      <c r="B55" s="313" t="s">
        <v>301</v>
      </c>
      <c r="C55" s="236" t="n">
        <f aca="false">D55+E55</f>
        <v>0</v>
      </c>
      <c r="D55" s="236" t="n">
        <v>0</v>
      </c>
      <c r="E55" s="306" t="n">
        <v>0</v>
      </c>
    </row>
    <row r="56" customFormat="false" ht="25.35" hidden="false" customHeight="false" outlineLevel="0" collapsed="false">
      <c r="A56" s="205" t="n">
        <v>7</v>
      </c>
      <c r="B56" s="219" t="s">
        <v>302</v>
      </c>
      <c r="C56" s="235" t="n">
        <f aca="false">D56+E56</f>
        <v>0</v>
      </c>
      <c r="D56" s="235"/>
      <c r="E56" s="314"/>
    </row>
    <row r="57" customFormat="false" ht="25.35" hidden="false" customHeight="false" outlineLevel="0" collapsed="false">
      <c r="A57" s="232" t="s">
        <v>303</v>
      </c>
      <c r="B57" s="224" t="s">
        <v>299</v>
      </c>
      <c r="C57" s="233" t="n">
        <f aca="false">D57+E57</f>
        <v>0</v>
      </c>
      <c r="D57" s="315" t="n">
        <f aca="false">D56</f>
        <v>0</v>
      </c>
      <c r="E57" s="315" t="n">
        <f aca="false">E56</f>
        <v>0</v>
      </c>
    </row>
    <row r="58" customFormat="false" ht="14.2" hidden="false" customHeight="false" outlineLevel="0" collapsed="false">
      <c r="A58" s="242" t="s">
        <v>304</v>
      </c>
      <c r="B58" s="243" t="s">
        <v>301</v>
      </c>
      <c r="C58" s="244" t="n">
        <f aca="false">D58+E58</f>
        <v>0</v>
      </c>
      <c r="D58" s="315" t="n">
        <v>0</v>
      </c>
      <c r="E58" s="315" t="n">
        <v>0</v>
      </c>
    </row>
    <row r="59" customFormat="false" ht="28.2" hidden="false" customHeight="false" outlineLevel="0" collapsed="false">
      <c r="A59" s="205" t="n">
        <v>8</v>
      </c>
      <c r="B59" s="219" t="s">
        <v>305</v>
      </c>
      <c r="C59" s="235" t="e">
        <f aca="false">C57/C54</f>
        <v>#DIV/0!</v>
      </c>
      <c r="D59" s="235" t="e">
        <f aca="false">D57/D53</f>
        <v>#DIV/0!</v>
      </c>
      <c r="E59" s="235" t="e">
        <f aca="false">E57/E53</f>
        <v>#DIV/0!</v>
      </c>
    </row>
    <row r="60" customFormat="false" ht="28.2" hidden="false" customHeight="false" outlineLevel="0" collapsed="false">
      <c r="A60" s="232" t="s">
        <v>220</v>
      </c>
      <c r="B60" s="224" t="s">
        <v>299</v>
      </c>
      <c r="C60" s="233" t="e">
        <f aca="false">C59</f>
        <v>#DIV/0!</v>
      </c>
      <c r="D60" s="233" t="e">
        <f aca="false">D57/D54</f>
        <v>#DIV/0!</v>
      </c>
      <c r="E60" s="233" t="e">
        <f aca="false">E57/E54</f>
        <v>#DIV/0!</v>
      </c>
    </row>
    <row r="61" customFormat="false" ht="14.95" hidden="false" customHeight="false" outlineLevel="0" collapsed="false">
      <c r="A61" s="210" t="s">
        <v>222</v>
      </c>
      <c r="B61" s="229" t="s">
        <v>301</v>
      </c>
      <c r="C61" s="236" t="n">
        <v>0</v>
      </c>
      <c r="D61" s="236" t="n">
        <v>0</v>
      </c>
      <c r="E61" s="306" t="n">
        <v>0</v>
      </c>
    </row>
    <row r="62" customFormat="false" ht="28.2" hidden="false" customHeight="false" outlineLevel="0" collapsed="false">
      <c r="A62" s="316" t="n">
        <v>9</v>
      </c>
      <c r="B62" s="317" t="s">
        <v>306</v>
      </c>
      <c r="C62" s="318" t="n">
        <v>350</v>
      </c>
      <c r="D62" s="318"/>
      <c r="E62" s="318"/>
    </row>
    <row r="63" customFormat="false" ht="28.2" hidden="false" customHeight="false" outlineLevel="0" collapsed="false">
      <c r="A63" s="205" t="n">
        <v>10</v>
      </c>
      <c r="B63" s="219" t="s">
        <v>307</v>
      </c>
      <c r="C63" s="318" t="n">
        <v>179</v>
      </c>
      <c r="D63" s="318"/>
      <c r="E63" s="318"/>
    </row>
    <row r="64" customFormat="false" ht="26.85" hidden="false" customHeight="false" outlineLevel="0" collapsed="false">
      <c r="A64" s="232" t="n">
        <v>11</v>
      </c>
      <c r="B64" s="224" t="s">
        <v>308</v>
      </c>
      <c r="C64" s="301" t="n">
        <v>171</v>
      </c>
      <c r="D64" s="301"/>
      <c r="E64" s="301"/>
    </row>
    <row r="65" customFormat="false" ht="32.25" hidden="false" customHeight="true" outlineLevel="0" collapsed="false">
      <c r="A65" s="232" t="n">
        <v>12</v>
      </c>
      <c r="B65" s="224" t="s">
        <v>309</v>
      </c>
      <c r="C65" s="301" t="n">
        <v>24</v>
      </c>
      <c r="D65" s="301"/>
      <c r="E65" s="301"/>
    </row>
    <row r="66" customFormat="false" ht="32.25" hidden="false" customHeight="true" outlineLevel="0" collapsed="false">
      <c r="A66" s="242" t="n">
        <v>13</v>
      </c>
      <c r="B66" s="243" t="s">
        <v>310</v>
      </c>
      <c r="C66" s="319" t="n">
        <v>24</v>
      </c>
      <c r="D66" s="319"/>
      <c r="E66" s="319"/>
    </row>
    <row r="67" customFormat="false" ht="16.5" hidden="false" customHeight="true" outlineLevel="0" collapsed="false">
      <c r="A67" s="205" t="n">
        <v>14</v>
      </c>
      <c r="B67" s="219" t="s">
        <v>311</v>
      </c>
      <c r="C67" s="318" t="n">
        <v>5</v>
      </c>
      <c r="D67" s="318"/>
      <c r="E67" s="318"/>
    </row>
    <row r="68" customFormat="false" ht="27.25" hidden="false" customHeight="false" outlineLevel="0" collapsed="false">
      <c r="A68" s="210" t="n">
        <v>15</v>
      </c>
      <c r="B68" s="229" t="s">
        <v>312</v>
      </c>
      <c r="C68" s="320" t="n">
        <v>15</v>
      </c>
      <c r="D68" s="320"/>
      <c r="E68" s="320"/>
    </row>
    <row r="69" customFormat="false" ht="13.8" hidden="false" customHeight="false" outlineLevel="0" collapsed="false">
      <c r="A69" s="269"/>
      <c r="B69" s="270"/>
      <c r="C69" s="269"/>
      <c r="D69" s="269"/>
      <c r="E69" s="269"/>
    </row>
    <row r="70" customFormat="false" ht="15" hidden="false" customHeight="true" outlineLevel="0" collapsed="false">
      <c r="A70" s="269"/>
      <c r="B70" s="270" t="s">
        <v>313</v>
      </c>
      <c r="C70" s="271"/>
      <c r="D70" s="321" t="s">
        <v>242</v>
      </c>
      <c r="E70" s="321"/>
    </row>
    <row r="71" customFormat="false" ht="14.95" hidden="false" customHeight="false" outlineLevel="0" collapsed="false">
      <c r="A71" s="269"/>
      <c r="B71" s="270"/>
      <c r="C71" s="269" t="s">
        <v>314</v>
      </c>
      <c r="D71" s="273"/>
      <c r="E71" s="273"/>
    </row>
    <row r="72" customFormat="false" ht="35.25" hidden="true" customHeight="true" outlineLevel="0" collapsed="false">
      <c r="A72" s="269"/>
      <c r="B72" s="270" t="s">
        <v>243</v>
      </c>
      <c r="C72" s="269"/>
      <c r="D72" s="269"/>
      <c r="E72" s="269"/>
    </row>
  </sheetData>
  <sheetProtection sheet="true" password="cc53" objects="true" scenarios="true"/>
  <mergeCells count="24">
    <mergeCell ref="D1:E1"/>
    <mergeCell ref="D2:E2"/>
    <mergeCell ref="A5:B5"/>
    <mergeCell ref="D5:E5"/>
    <mergeCell ref="A6:B6"/>
    <mergeCell ref="D6:E6"/>
    <mergeCell ref="A7:B7"/>
    <mergeCell ref="C7:E7"/>
    <mergeCell ref="A8:B8"/>
    <mergeCell ref="D8:E8"/>
    <mergeCell ref="A9:E9"/>
    <mergeCell ref="A10:A11"/>
    <mergeCell ref="B10:B11"/>
    <mergeCell ref="C10:C11"/>
    <mergeCell ref="D10:E10"/>
    <mergeCell ref="C62:E62"/>
    <mergeCell ref="C63:E63"/>
    <mergeCell ref="C64:E64"/>
    <mergeCell ref="C65:E65"/>
    <mergeCell ref="C66:E66"/>
    <mergeCell ref="C67:E67"/>
    <mergeCell ref="C68:E68"/>
    <mergeCell ref="D70:E70"/>
    <mergeCell ref="D71:E7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colBreaks count="1" manualBreakCount="1">
    <brk id="5" man="true" max="65535" min="0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B7" colorId="64" zoomScale="100" zoomScaleNormal="100" zoomScalePageLayoutView="100" workbookViewId="0">
      <selection pane="topLeft" activeCell="C19" activeCellId="0" sqref="C19"/>
    </sheetView>
  </sheetViews>
  <sheetFormatPr defaultRowHeight="13.8" zeroHeight="false" outlineLevelRow="0" outlineLevelCol="0"/>
  <cols>
    <col collapsed="false" customWidth="true" hidden="false" outlineLevel="0" max="1" min="1" style="322" width="6.08"/>
    <col collapsed="false" customWidth="true" hidden="false" outlineLevel="0" max="2" min="2" style="323" width="64.12"/>
    <col collapsed="false" customWidth="true" hidden="false" outlineLevel="0" max="3" min="3" style="323" width="15.95"/>
    <col collapsed="false" customWidth="true" hidden="false" outlineLevel="0" max="4" min="4" style="323" width="13.63"/>
    <col collapsed="false" customWidth="true" hidden="false" outlineLevel="0" max="5" min="5" style="323" width="10.12"/>
    <col collapsed="false" customWidth="true" hidden="false" outlineLevel="0" max="6" min="6" style="323" width="13.6"/>
    <col collapsed="false" customWidth="true" hidden="false" outlineLevel="0" max="7" min="7" style="323" width="9.1"/>
    <col collapsed="false" customWidth="false" hidden="false" outlineLevel="0" max="8" min="8" style="323" width="11.52"/>
    <col collapsed="false" customWidth="true" hidden="false" outlineLevel="0" max="9" min="9" style="323" width="22.79"/>
    <col collapsed="false" customWidth="true" hidden="false" outlineLevel="0" max="248" min="10" style="323" width="6.08"/>
    <col collapsed="false" customWidth="true" hidden="false" outlineLevel="0" max="249" min="249" style="323" width="58.99"/>
    <col collapsed="false" customWidth="true" hidden="false" outlineLevel="0" max="250" min="250" style="323" width="10.12"/>
    <col collapsed="false" customWidth="true" hidden="false" outlineLevel="0" max="251" min="251" style="323" width="10.39"/>
    <col collapsed="false" customWidth="true" hidden="false" outlineLevel="0" max="252" min="252" style="323" width="6.21"/>
    <col collapsed="false" customWidth="true" hidden="false" outlineLevel="0" max="253" min="253" style="323" width="9.05"/>
    <col collapsed="false" customWidth="true" hidden="false" outlineLevel="0" max="255" min="254" style="323" width="6.08"/>
    <col collapsed="false" customWidth="true" hidden="false" outlineLevel="0" max="256" min="256" style="323" width="8.52"/>
    <col collapsed="false" customWidth="true" hidden="false" outlineLevel="0" max="257" min="257" style="323" width="6.08"/>
    <col collapsed="false" customWidth="true" hidden="false" outlineLevel="0" max="258" min="258" style="323" width="8.37"/>
    <col collapsed="false" customWidth="true" hidden="false" outlineLevel="0" max="259" min="259" style="323" width="6.75"/>
    <col collapsed="false" customWidth="true" hidden="false" outlineLevel="0" max="260" min="260" style="323" width="9.45"/>
    <col collapsed="false" customWidth="true" hidden="false" outlineLevel="0" max="261" min="261" style="323" width="6.75"/>
    <col collapsed="false" customWidth="true" hidden="false" outlineLevel="0" max="262" min="262" style="323" width="8.52"/>
    <col collapsed="false" customWidth="true" hidden="false" outlineLevel="0" max="263" min="263" style="323" width="6.75"/>
    <col collapsed="false" customWidth="true" hidden="false" outlineLevel="0" max="264" min="264" style="323" width="6.08"/>
    <col collapsed="false" customWidth="true" hidden="false" outlineLevel="0" max="265" min="265" style="323" width="7.83"/>
    <col collapsed="false" customWidth="true" hidden="false" outlineLevel="0" max="504" min="266" style="323" width="6.08"/>
    <col collapsed="false" customWidth="true" hidden="false" outlineLevel="0" max="505" min="505" style="323" width="58.99"/>
    <col collapsed="false" customWidth="true" hidden="false" outlineLevel="0" max="506" min="506" style="323" width="10.12"/>
    <col collapsed="false" customWidth="true" hidden="false" outlineLevel="0" max="507" min="507" style="323" width="10.39"/>
    <col collapsed="false" customWidth="true" hidden="false" outlineLevel="0" max="508" min="508" style="323" width="6.21"/>
    <col collapsed="false" customWidth="true" hidden="false" outlineLevel="0" max="509" min="509" style="323" width="9.05"/>
    <col collapsed="false" customWidth="true" hidden="false" outlineLevel="0" max="511" min="510" style="323" width="6.08"/>
    <col collapsed="false" customWidth="true" hidden="false" outlineLevel="0" max="512" min="512" style="323" width="8.52"/>
    <col collapsed="false" customWidth="true" hidden="false" outlineLevel="0" max="513" min="513" style="323" width="6.08"/>
    <col collapsed="false" customWidth="true" hidden="false" outlineLevel="0" max="514" min="514" style="323" width="8.37"/>
    <col collapsed="false" customWidth="true" hidden="false" outlineLevel="0" max="515" min="515" style="323" width="6.75"/>
    <col collapsed="false" customWidth="true" hidden="false" outlineLevel="0" max="516" min="516" style="323" width="9.45"/>
    <col collapsed="false" customWidth="true" hidden="false" outlineLevel="0" max="517" min="517" style="323" width="6.75"/>
    <col collapsed="false" customWidth="true" hidden="false" outlineLevel="0" max="518" min="518" style="323" width="8.52"/>
    <col collapsed="false" customWidth="true" hidden="false" outlineLevel="0" max="519" min="519" style="323" width="6.75"/>
    <col collapsed="false" customWidth="true" hidden="false" outlineLevel="0" max="520" min="520" style="323" width="6.08"/>
    <col collapsed="false" customWidth="true" hidden="false" outlineLevel="0" max="521" min="521" style="323" width="7.83"/>
    <col collapsed="false" customWidth="true" hidden="false" outlineLevel="0" max="760" min="522" style="323" width="6.08"/>
    <col collapsed="false" customWidth="true" hidden="false" outlineLevel="0" max="761" min="761" style="323" width="58.99"/>
    <col collapsed="false" customWidth="true" hidden="false" outlineLevel="0" max="762" min="762" style="323" width="10.12"/>
    <col collapsed="false" customWidth="true" hidden="false" outlineLevel="0" max="763" min="763" style="323" width="10.39"/>
    <col collapsed="false" customWidth="true" hidden="false" outlineLevel="0" max="764" min="764" style="323" width="6.21"/>
    <col collapsed="false" customWidth="true" hidden="false" outlineLevel="0" max="765" min="765" style="323" width="9.05"/>
    <col collapsed="false" customWidth="true" hidden="false" outlineLevel="0" max="767" min="766" style="323" width="6.08"/>
    <col collapsed="false" customWidth="true" hidden="false" outlineLevel="0" max="768" min="768" style="323" width="8.52"/>
    <col collapsed="false" customWidth="true" hidden="false" outlineLevel="0" max="769" min="769" style="323" width="6.08"/>
    <col collapsed="false" customWidth="true" hidden="false" outlineLevel="0" max="770" min="770" style="323" width="8.37"/>
    <col collapsed="false" customWidth="true" hidden="false" outlineLevel="0" max="771" min="771" style="323" width="6.75"/>
    <col collapsed="false" customWidth="true" hidden="false" outlineLevel="0" max="772" min="772" style="323" width="9.45"/>
    <col collapsed="false" customWidth="true" hidden="false" outlineLevel="0" max="773" min="773" style="323" width="6.75"/>
    <col collapsed="false" customWidth="true" hidden="false" outlineLevel="0" max="774" min="774" style="323" width="8.52"/>
    <col collapsed="false" customWidth="true" hidden="false" outlineLevel="0" max="775" min="775" style="323" width="6.75"/>
    <col collapsed="false" customWidth="true" hidden="false" outlineLevel="0" max="776" min="776" style="323" width="6.08"/>
    <col collapsed="false" customWidth="true" hidden="false" outlineLevel="0" max="777" min="777" style="323" width="7.83"/>
    <col collapsed="false" customWidth="true" hidden="false" outlineLevel="0" max="1015" min="778" style="323" width="6.08"/>
    <col collapsed="false" customWidth="true" hidden="false" outlineLevel="0" max="1025" min="1016" style="0" width="6.08"/>
  </cols>
  <sheetData>
    <row r="1" s="196" customFormat="true" ht="13.8" hidden="false" customHeight="false" outlineLevel="0" collapsed="false">
      <c r="A1" s="324" t="s">
        <v>315</v>
      </c>
      <c r="B1" s="324"/>
      <c r="C1" s="324"/>
      <c r="D1" s="324"/>
      <c r="E1" s="324"/>
      <c r="F1" s="324"/>
      <c r="G1" s="324"/>
      <c r="AMB1" s="0"/>
      <c r="AMC1" s="0"/>
      <c r="AMD1" s="0"/>
      <c r="AME1" s="0"/>
      <c r="AMF1" s="0"/>
      <c r="AMG1" s="0"/>
      <c r="AMH1" s="0"/>
      <c r="AMI1" s="0"/>
      <c r="AMJ1" s="0"/>
    </row>
    <row r="2" s="196" customFormat="true" ht="13.8" hidden="false" customHeight="false" outlineLevel="0" collapsed="false">
      <c r="A2" s="324" t="e">
        <f aca="false">#REF!</f>
        <v>#REF!</v>
      </c>
      <c r="B2" s="324"/>
      <c r="C2" s="324"/>
      <c r="D2" s="324"/>
      <c r="E2" s="324"/>
      <c r="F2" s="324"/>
      <c r="G2" s="324"/>
      <c r="AMB2" s="0"/>
      <c r="AMC2" s="0"/>
      <c r="AMD2" s="0"/>
      <c r="AME2" s="0"/>
      <c r="AMF2" s="0"/>
      <c r="AMG2" s="0"/>
      <c r="AMH2" s="0"/>
      <c r="AMI2" s="0"/>
      <c r="AMJ2" s="0"/>
    </row>
    <row r="3" s="327" customFormat="true" ht="15" hidden="false" customHeight="true" outlineLevel="0" collapsed="false">
      <c r="A3" s="325" t="s">
        <v>76</v>
      </c>
      <c r="B3" s="325" t="s">
        <v>316</v>
      </c>
      <c r="C3" s="326" t="s">
        <v>317</v>
      </c>
      <c r="D3" s="325" t="s">
        <v>318</v>
      </c>
      <c r="E3" s="325"/>
      <c r="F3" s="325"/>
      <c r="G3" s="325"/>
      <c r="AMB3" s="0"/>
      <c r="AMC3" s="0"/>
      <c r="AMD3" s="0"/>
      <c r="AME3" s="0"/>
      <c r="AMF3" s="0"/>
      <c r="AMG3" s="0"/>
      <c r="AMH3" s="0"/>
      <c r="AMI3" s="0"/>
      <c r="AMJ3" s="0"/>
    </row>
    <row r="4" s="196" customFormat="true" ht="15" hidden="false" customHeight="true" outlineLevel="0" collapsed="false">
      <c r="A4" s="325"/>
      <c r="B4" s="325"/>
      <c r="C4" s="326"/>
      <c r="D4" s="326" t="s">
        <v>319</v>
      </c>
      <c r="E4" s="325" t="s">
        <v>320</v>
      </c>
      <c r="F4" s="328" t="s">
        <v>321</v>
      </c>
      <c r="G4" s="208" t="s">
        <v>322</v>
      </c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true" outlineLevel="0" collapsed="false">
      <c r="A5" s="325"/>
      <c r="B5" s="325"/>
      <c r="C5" s="326"/>
      <c r="D5" s="326"/>
      <c r="E5" s="325"/>
      <c r="F5" s="328"/>
      <c r="G5" s="208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</row>
    <row r="6" customFormat="false" ht="60.75" hidden="false" customHeight="true" outlineLevel="0" collapsed="false">
      <c r="A6" s="325"/>
      <c r="B6" s="325"/>
      <c r="C6" s="326"/>
      <c r="D6" s="326"/>
      <c r="E6" s="325"/>
      <c r="F6" s="328"/>
      <c r="G6" s="208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</row>
    <row r="7" customFormat="false" ht="25.35" hidden="false" customHeight="false" outlineLevel="0" collapsed="false">
      <c r="A7" s="325"/>
      <c r="B7" s="325"/>
      <c r="C7" s="325" t="s">
        <v>323</v>
      </c>
      <c r="D7" s="325" t="s">
        <v>323</v>
      </c>
      <c r="E7" s="325" t="s">
        <v>324</v>
      </c>
      <c r="F7" s="208" t="s">
        <v>323</v>
      </c>
      <c r="G7" s="208" t="s">
        <v>325</v>
      </c>
      <c r="H7" s="0"/>
      <c r="I7" s="329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</row>
    <row r="8" customFormat="false" ht="13.8" hidden="false" customHeight="false" outlineLevel="0" collapsed="false">
      <c r="A8" s="325" t="n">
        <v>1</v>
      </c>
      <c r="B8" s="325" t="n">
        <v>2</v>
      </c>
      <c r="C8" s="325" t="n">
        <v>3</v>
      </c>
      <c r="D8" s="325" t="s">
        <v>326</v>
      </c>
      <c r="E8" s="325"/>
      <c r="F8" s="325" t="s">
        <v>327</v>
      </c>
      <c r="G8" s="212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</row>
    <row r="9" customFormat="false" ht="25.35" hidden="false" customHeight="false" outlineLevel="0" collapsed="false">
      <c r="A9" s="330" t="s">
        <v>193</v>
      </c>
      <c r="B9" s="331" t="s">
        <v>328</v>
      </c>
      <c r="C9" s="332" t="e">
        <f aca="false">'5_Розрахунок тарифів'!E8</f>
        <v>#REF!</v>
      </c>
      <c r="D9" s="333" t="e">
        <f aca="false">D26*C28</f>
        <v>#REF!</v>
      </c>
      <c r="E9" s="333" t="e">
        <f aca="false">D9/$D$26</f>
        <v>#REF!</v>
      </c>
      <c r="F9" s="334" t="e">
        <f aca="false">F26*C28</f>
        <v>#REF!</v>
      </c>
      <c r="G9" s="334" t="e">
        <f aca="false">IF($F$32=0,0,F9/$F$32)</f>
        <v>#REF!</v>
      </c>
      <c r="H9" s="0"/>
      <c r="I9" s="329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</row>
    <row r="10" customFormat="false" ht="13.8" hidden="false" customHeight="false" outlineLevel="0" collapsed="false">
      <c r="A10" s="330" t="s">
        <v>195</v>
      </c>
      <c r="B10" s="331" t="s">
        <v>329</v>
      </c>
      <c r="C10" s="332" t="n">
        <f aca="false">$F$10</f>
        <v>4203191.4</v>
      </c>
      <c r="D10" s="335" t="s">
        <v>330</v>
      </c>
      <c r="E10" s="335" t="s">
        <v>330</v>
      </c>
      <c r="F10" s="336" t="n">
        <f aca="false">$F$32*$F$35</f>
        <v>4203191.4</v>
      </c>
      <c r="G10" s="336" t="n">
        <f aca="false">IF($F$32=0,0,F10/$F$32)</f>
        <v>13.4</v>
      </c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</row>
    <row r="11" customFormat="false" ht="13.8" hidden="false" customHeight="false" outlineLevel="0" collapsed="false">
      <c r="A11" s="330" t="s">
        <v>203</v>
      </c>
      <c r="B11" s="331" t="s">
        <v>331</v>
      </c>
      <c r="C11" s="337" t="e">
        <f aca="false">F11</f>
        <v>#REF!</v>
      </c>
      <c r="D11" s="335" t="n">
        <v>0</v>
      </c>
      <c r="E11" s="335" t="s">
        <v>330</v>
      </c>
      <c r="F11" s="338" t="e">
        <f aca="false">#REF!</f>
        <v>#REF!</v>
      </c>
      <c r="G11" s="339" t="e">
        <f aca="false">IF($F$32=0,0,F11/$F$32)</f>
        <v>#REF!</v>
      </c>
      <c r="H11" s="0"/>
      <c r="I11" s="34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</row>
    <row r="12" customFormat="false" ht="13.8" hidden="false" customHeight="false" outlineLevel="0" collapsed="false">
      <c r="A12" s="330" t="s">
        <v>208</v>
      </c>
      <c r="B12" s="331" t="s">
        <v>332</v>
      </c>
      <c r="C12" s="332" t="e">
        <f aca="false">#REF!</f>
        <v>#REF!</v>
      </c>
      <c r="D12" s="333" t="e">
        <f aca="false">D9</f>
        <v>#REF!</v>
      </c>
      <c r="E12" s="333" t="e">
        <f aca="false">D12/$D$26</f>
        <v>#REF!</v>
      </c>
      <c r="F12" s="339" t="e">
        <f aca="false">F9+F10+F11</f>
        <v>#REF!</v>
      </c>
      <c r="G12" s="339" t="e">
        <f aca="false">IF($F$32=0,0,F12/$F$32)</f>
        <v>#REF!</v>
      </c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</row>
    <row r="13" customFormat="false" ht="13.8" hidden="false" customHeight="false" outlineLevel="0" collapsed="false">
      <c r="A13" s="330"/>
      <c r="B13" s="331" t="s">
        <v>333</v>
      </c>
      <c r="C13" s="332" t="e">
        <f aca="false">C26*C29</f>
        <v>#REF!</v>
      </c>
      <c r="D13" s="339" t="e">
        <f aca="false">C13/($C$9+$C$10+$C$11)*$D$9</f>
        <v>#REF!</v>
      </c>
      <c r="E13" s="333" t="e">
        <f aca="false">D13/$D$26</f>
        <v>#REF!</v>
      </c>
      <c r="F13" s="339" t="e">
        <f aca="false">C13/($C$9+$C$10+$C$11)*($F$9+$F$10+$F$11)</f>
        <v>#REF!</v>
      </c>
      <c r="G13" s="339" t="e">
        <f aca="false">IF($F$32=0,0,F13/$F$32)</f>
        <v>#REF!</v>
      </c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</row>
    <row r="14" customFormat="false" ht="13.8" hidden="false" customHeight="false" outlineLevel="0" collapsed="false">
      <c r="A14" s="330" t="s">
        <v>213</v>
      </c>
      <c r="B14" s="331" t="s">
        <v>334</v>
      </c>
      <c r="C14" s="332" t="e">
        <f aca="false">C26*C30</f>
        <v>#REF!</v>
      </c>
      <c r="D14" s="339" t="e">
        <f aca="false">C14/($C$9+$C$10+$C$11)*$D$9</f>
        <v>#REF!</v>
      </c>
      <c r="E14" s="333" t="e">
        <f aca="false">D14/$D$26</f>
        <v>#REF!</v>
      </c>
      <c r="F14" s="339" t="e">
        <f aca="false">C14/($C$9+$C$10+$C$11)*($F$9+$F$10+$F$11)</f>
        <v>#REF!</v>
      </c>
      <c r="G14" s="339" t="e">
        <f aca="false">IF($F$32=0,0,F14/$F$32)</f>
        <v>#REF!</v>
      </c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</row>
    <row r="15" customFormat="false" ht="13.8" hidden="false" customHeight="false" outlineLevel="0" collapsed="false">
      <c r="A15" s="330" t="s">
        <v>113</v>
      </c>
      <c r="B15" s="331" t="s">
        <v>335</v>
      </c>
      <c r="C15" s="341" t="e">
        <f aca="false">C26*#REF!</f>
        <v>#REF!</v>
      </c>
      <c r="D15" s="339" t="e">
        <f aca="false">C15/($C$9+$C$10+$C$11)*$D$9</f>
        <v>#REF!</v>
      </c>
      <c r="E15" s="333" t="e">
        <f aca="false">D15/$D$26</f>
        <v>#REF!</v>
      </c>
      <c r="F15" s="339" t="e">
        <f aca="false">C15/($C$9+$C$10+$C$11)*($F$9+$F$10+$F$11)</f>
        <v>#REF!</v>
      </c>
      <c r="G15" s="339" t="e">
        <f aca="false">IF($F$32=0,0,F15/$F$32)</f>
        <v>#REF!</v>
      </c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</row>
    <row r="16" customFormat="false" ht="13.8" hidden="false" customHeight="false" outlineLevel="0" collapsed="false">
      <c r="A16" s="330" t="s">
        <v>336</v>
      </c>
      <c r="B16" s="331" t="s">
        <v>337</v>
      </c>
      <c r="C16" s="341" t="e">
        <f aca="false">C26*#REF!</f>
        <v>#REF!</v>
      </c>
      <c r="D16" s="339" t="e">
        <f aca="false">C16/($C$9+$C$10+$C$11)*$D$9</f>
        <v>#REF!</v>
      </c>
      <c r="E16" s="333" t="e">
        <f aca="false">D16/$D$26</f>
        <v>#REF!</v>
      </c>
      <c r="F16" s="339" t="e">
        <f aca="false">C16/($C$9+$C$10+$C$11)*($F$9+$F$10+$F$11)</f>
        <v>#REF!</v>
      </c>
      <c r="G16" s="339" t="e">
        <f aca="false">IF($F$32=0,0,F16/$F$32)</f>
        <v>#REF!</v>
      </c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</row>
    <row r="17" customFormat="false" ht="13.8" hidden="false" customHeight="false" outlineLevel="0" collapsed="false">
      <c r="A17" s="342"/>
      <c r="B17" s="343" t="s">
        <v>338</v>
      </c>
      <c r="C17" s="344" t="e">
        <f aca="false">((#REF!+#REF!-#REF!+#REF!))/(100-2)*100</f>
        <v>#REF!</v>
      </c>
      <c r="D17" s="344" t="e">
        <f aca="false">D12+D13+D14</f>
        <v>#REF!</v>
      </c>
      <c r="E17" s="344" t="e">
        <f aca="false">E12+E13+E14</f>
        <v>#REF!</v>
      </c>
      <c r="F17" s="344" t="e">
        <f aca="false">F12+F13+F14</f>
        <v>#REF!</v>
      </c>
      <c r="G17" s="344" t="e">
        <f aca="false">G12+G13+G14</f>
        <v>#REF!</v>
      </c>
      <c r="H17" s="0"/>
      <c r="I17" s="345" t="n">
        <v>127561817.26</v>
      </c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</row>
    <row r="18" customFormat="false" ht="13.8" hidden="false" customHeight="false" outlineLevel="0" collapsed="false">
      <c r="A18" s="330"/>
      <c r="B18" s="331"/>
      <c r="C18" s="332"/>
      <c r="D18" s="332"/>
      <c r="E18" s="332"/>
      <c r="F18" s="332"/>
      <c r="G18" s="332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</row>
    <row r="19" customFormat="false" ht="13.8" hidden="false" customHeight="false" outlineLevel="0" collapsed="false">
      <c r="A19" s="330" t="s">
        <v>215</v>
      </c>
      <c r="B19" s="331" t="s">
        <v>339</v>
      </c>
      <c r="C19" s="346" t="e">
        <f aca="false">C17*0.02</f>
        <v>#REF!</v>
      </c>
      <c r="D19" s="332" t="e">
        <f aca="false">D17*($C$36/100)/(1-($C$36/100))</f>
        <v>#REF!</v>
      </c>
      <c r="E19" s="333" t="e">
        <f aca="false">D19/$D$26</f>
        <v>#REF!</v>
      </c>
      <c r="F19" s="332" t="e">
        <f aca="false">F17*($C$36/100)/(1-($C$36/100))</f>
        <v>#REF!</v>
      </c>
      <c r="G19" s="339" t="e">
        <f aca="false">IF($F$32=0,0,F19/$F$32)</f>
        <v>#REF!</v>
      </c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</row>
    <row r="20" customFormat="false" ht="13.8" hidden="false" customHeight="false" outlineLevel="0" collapsed="false">
      <c r="A20" s="330" t="s">
        <v>340</v>
      </c>
      <c r="B20" s="331" t="s">
        <v>338</v>
      </c>
      <c r="C20" s="332" t="e">
        <f aca="false">C19+C17</f>
        <v>#REF!</v>
      </c>
      <c r="D20" s="332" t="e">
        <f aca="false">D19+D17</f>
        <v>#REF!</v>
      </c>
      <c r="E20" s="333" t="e">
        <f aca="false">D20/$D$26</f>
        <v>#REF!</v>
      </c>
      <c r="F20" s="332" t="e">
        <f aca="false">F19+F17</f>
        <v>#REF!</v>
      </c>
      <c r="G20" s="339" t="e">
        <f aca="false">IF($F$32=0,0,F20/$F$32)</f>
        <v>#REF!</v>
      </c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</row>
    <row r="21" customFormat="false" ht="13.8" hidden="false" customHeight="false" outlineLevel="0" collapsed="false">
      <c r="A21" s="330" t="s">
        <v>341</v>
      </c>
      <c r="B21" s="331" t="s">
        <v>342</v>
      </c>
      <c r="C21" s="335" t="s">
        <v>330</v>
      </c>
      <c r="D21" s="347" t="e">
        <f aca="false">D20</f>
        <v>#REF!</v>
      </c>
      <c r="E21" s="333" t="e">
        <f aca="false">D20/D26</f>
        <v>#REF!</v>
      </c>
      <c r="F21" s="348" t="e">
        <f aca="false">F20</f>
        <v>#REF!</v>
      </c>
      <c r="G21" s="339" t="e">
        <f aca="false">IF($F$32=0,0,F21/$F$32)</f>
        <v>#REF!</v>
      </c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</row>
    <row r="22" s="352" customFormat="true" ht="13.8" hidden="false" customHeight="false" outlineLevel="0" collapsed="false">
      <c r="A22" s="330" t="s">
        <v>343</v>
      </c>
      <c r="B22" s="331" t="s">
        <v>344</v>
      </c>
      <c r="C22" s="335" t="s">
        <v>330</v>
      </c>
      <c r="D22" s="349" t="e">
        <f aca="false">D9</f>
        <v>#REF!</v>
      </c>
      <c r="E22" s="350" t="e">
        <f aca="false">IF(D26=0,0,D22/D26)</f>
        <v>#REF!</v>
      </c>
      <c r="F22" s="351" t="e">
        <f aca="false">F9</f>
        <v>#REF!</v>
      </c>
      <c r="G22" s="350" t="e">
        <f aca="false">IF(F32=0,0,F22/F32)</f>
        <v>#REF!</v>
      </c>
      <c r="AMB22" s="0"/>
      <c r="AMC22" s="0"/>
      <c r="AMD22" s="0"/>
      <c r="AME22" s="0"/>
      <c r="AMF22" s="0"/>
      <c r="AMG22" s="0"/>
      <c r="AMH22" s="0"/>
      <c r="AMI22" s="0"/>
      <c r="AMJ22" s="0"/>
    </row>
    <row r="23" s="196" customFormat="true" ht="13.8" hidden="false" customHeight="false" outlineLevel="0" collapsed="false">
      <c r="A23" s="330" t="s">
        <v>345</v>
      </c>
      <c r="B23" s="331" t="s">
        <v>346</v>
      </c>
      <c r="C23" s="335" t="s">
        <v>330</v>
      </c>
      <c r="D23" s="349"/>
      <c r="E23" s="333" t="e">
        <f aca="false">E21-E22</f>
        <v>#REF!</v>
      </c>
      <c r="F23" s="353" t="e">
        <f aca="false">F10+F11+F19</f>
        <v>#REF!</v>
      </c>
      <c r="G23" s="354" t="e">
        <f aca="false">IF(F32=0,0,F23/F32)</f>
        <v>#REF!</v>
      </c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330" t="s">
        <v>234</v>
      </c>
      <c r="B24" s="355" t="s">
        <v>347</v>
      </c>
      <c r="C24" s="356"/>
      <c r="D24" s="357"/>
      <c r="E24" s="358" t="e">
        <f aca="false">E21*1.2</f>
        <v>#REF!</v>
      </c>
      <c r="F24" s="356"/>
      <c r="G24" s="357" t="e">
        <f aca="false">G21*1.2</f>
        <v>#REF!</v>
      </c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</row>
    <row r="25" customFormat="false" ht="15.75" hidden="false" customHeight="true" outlineLevel="0" collapsed="false">
      <c r="A25" s="359" t="s">
        <v>348</v>
      </c>
      <c r="B25" s="359"/>
      <c r="C25" s="359"/>
      <c r="D25" s="359"/>
      <c r="E25" s="359"/>
      <c r="F25" s="359"/>
      <c r="G25" s="359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</row>
    <row r="26" customFormat="false" ht="13.8" hidden="false" customHeight="false" outlineLevel="0" collapsed="false">
      <c r="A26" s="330" t="s">
        <v>193</v>
      </c>
      <c r="B26" s="331" t="s">
        <v>349</v>
      </c>
      <c r="C26" s="360" t="n">
        <f aca="false">D26+F26</f>
        <v>61028.647</v>
      </c>
      <c r="D26" s="360" t="n">
        <v>44413.897</v>
      </c>
      <c r="E26" s="361" t="s">
        <v>330</v>
      </c>
      <c r="F26" s="362" t="n">
        <v>16614.75</v>
      </c>
      <c r="G26" s="363" t="s">
        <v>330</v>
      </c>
      <c r="H26" s="364"/>
      <c r="I26" s="364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</row>
    <row r="27" customFormat="false" ht="25.35" hidden="false" customHeight="false" outlineLevel="0" collapsed="false">
      <c r="A27" s="330" t="s">
        <v>195</v>
      </c>
      <c r="B27" s="331" t="s">
        <v>350</v>
      </c>
      <c r="C27" s="332" t="e">
        <f aca="false">#REF!</f>
        <v>#REF!</v>
      </c>
      <c r="D27" s="365" t="s">
        <v>330</v>
      </c>
      <c r="E27" s="365" t="s">
        <v>330</v>
      </c>
      <c r="F27" s="366" t="s">
        <v>330</v>
      </c>
      <c r="G27" s="366" t="s">
        <v>330</v>
      </c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</row>
    <row r="28" customFormat="false" ht="25.35" hidden="false" customHeight="false" outlineLevel="0" collapsed="false">
      <c r="A28" s="330" t="s">
        <v>351</v>
      </c>
      <c r="B28" s="331" t="s">
        <v>352</v>
      </c>
      <c r="C28" s="332" t="e">
        <f aca="false">#REF!</f>
        <v>#REF!</v>
      </c>
      <c r="D28" s="365" t="s">
        <v>330</v>
      </c>
      <c r="E28" s="365" t="s">
        <v>330</v>
      </c>
      <c r="F28" s="366" t="s">
        <v>330</v>
      </c>
      <c r="G28" s="366" t="s">
        <v>330</v>
      </c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</row>
    <row r="29" customFormat="false" ht="13.8" hidden="false" customHeight="false" outlineLevel="0" collapsed="false">
      <c r="A29" s="330" t="s">
        <v>353</v>
      </c>
      <c r="B29" s="331" t="s">
        <v>354</v>
      </c>
      <c r="C29" s="332" t="e">
        <f aca="false">#REF!</f>
        <v>#REF!</v>
      </c>
      <c r="D29" s="365"/>
      <c r="E29" s="365"/>
      <c r="F29" s="366"/>
      <c r="G29" s="366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</row>
    <row r="30" customFormat="false" ht="25.45" hidden="false" customHeight="false" outlineLevel="0" collapsed="false">
      <c r="A30" s="330" t="s">
        <v>355</v>
      </c>
      <c r="B30" s="331" t="s">
        <v>356</v>
      </c>
      <c r="C30" s="332" t="e">
        <f aca="false">#REF!</f>
        <v>#REF!</v>
      </c>
      <c r="D30" s="365" t="s">
        <v>330</v>
      </c>
      <c r="E30" s="365" t="s">
        <v>330</v>
      </c>
      <c r="F30" s="366" t="s">
        <v>330</v>
      </c>
      <c r="G30" s="366" t="s">
        <v>330</v>
      </c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</row>
    <row r="31" customFormat="false" ht="13.8" hidden="false" customHeight="false" outlineLevel="0" collapsed="false">
      <c r="A31" s="367" t="s">
        <v>203</v>
      </c>
      <c r="B31" s="331" t="s">
        <v>357</v>
      </c>
      <c r="C31" s="365" t="s">
        <v>330</v>
      </c>
      <c r="D31" s="368" t="e">
        <f aca="false">#REF!+#REF!</f>
        <v>#REF!</v>
      </c>
      <c r="E31" s="365" t="s">
        <v>330</v>
      </c>
      <c r="F31" s="366" t="s">
        <v>330</v>
      </c>
      <c r="G31" s="366" t="s">
        <v>330</v>
      </c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</row>
    <row r="32" customFormat="false" ht="14.65" hidden="false" customHeight="false" outlineLevel="0" collapsed="false">
      <c r="A32" s="367" t="s">
        <v>208</v>
      </c>
      <c r="B32" s="331" t="s">
        <v>358</v>
      </c>
      <c r="C32" s="365" t="s">
        <v>330</v>
      </c>
      <c r="D32" s="365" t="s">
        <v>330</v>
      </c>
      <c r="E32" s="365" t="s">
        <v>330</v>
      </c>
      <c r="F32" s="369" t="n">
        <v>313671</v>
      </c>
      <c r="G32" s="366" t="s">
        <v>330</v>
      </c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</row>
    <row r="33" customFormat="false" ht="13.8" hidden="false" customHeight="false" outlineLevel="0" collapsed="false">
      <c r="A33" s="330" t="s">
        <v>213</v>
      </c>
      <c r="B33" s="331" t="s">
        <v>359</v>
      </c>
      <c r="C33" s="368" t="e">
        <f aca="false">D33+F33</f>
        <v>#REF!</v>
      </c>
      <c r="D33" s="368" t="e">
        <f aca="false">#REF!+#REF!</f>
        <v>#REF!</v>
      </c>
      <c r="E33" s="365" t="s">
        <v>330</v>
      </c>
      <c r="F33" s="370" t="n">
        <f aca="false">Д4_послуга!$C$13</f>
        <v>0</v>
      </c>
      <c r="G33" s="366" t="s">
        <v>330</v>
      </c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</row>
    <row r="34" customFormat="false" ht="13.8" hidden="false" customHeight="false" outlineLevel="0" collapsed="false">
      <c r="A34" s="330" t="s">
        <v>215</v>
      </c>
      <c r="B34" s="331" t="s">
        <v>360</v>
      </c>
      <c r="C34" s="360" t="n">
        <f aca="false">F34</f>
        <v>313671</v>
      </c>
      <c r="D34" s="371" t="s">
        <v>330</v>
      </c>
      <c r="E34" s="365" t="s">
        <v>330</v>
      </c>
      <c r="F34" s="372" t="n">
        <f aca="false">F32</f>
        <v>313671</v>
      </c>
      <c r="G34" s="366" t="s">
        <v>330</v>
      </c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</row>
    <row r="35" customFormat="false" ht="13.8" hidden="false" customHeight="false" outlineLevel="0" collapsed="false">
      <c r="A35" s="330" t="s">
        <v>340</v>
      </c>
      <c r="B35" s="331" t="s">
        <v>361</v>
      </c>
      <c r="C35" s="373" t="n">
        <v>13.4</v>
      </c>
      <c r="D35" s="371" t="s">
        <v>330</v>
      </c>
      <c r="E35" s="365" t="s">
        <v>330</v>
      </c>
      <c r="F35" s="374" t="n">
        <f aca="false">C35</f>
        <v>13.4</v>
      </c>
      <c r="G35" s="366" t="s">
        <v>330</v>
      </c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</row>
    <row r="36" s="382" customFormat="true" ht="13.8" hidden="false" customHeight="false" outlineLevel="0" collapsed="false">
      <c r="A36" s="375" t="s">
        <v>362</v>
      </c>
      <c r="B36" s="376" t="s">
        <v>363</v>
      </c>
      <c r="C36" s="377" t="n">
        <v>2</v>
      </c>
      <c r="D36" s="378" t="n">
        <f aca="false">C36</f>
        <v>2</v>
      </c>
      <c r="E36" s="379" t="s">
        <v>330</v>
      </c>
      <c r="F36" s="380" t="n">
        <f aca="false">C36</f>
        <v>2</v>
      </c>
      <c r="G36" s="381" t="s">
        <v>330</v>
      </c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37.3" hidden="false" customHeight="false" outlineLevel="0" collapsed="false">
      <c r="A37" s="330" t="s">
        <v>341</v>
      </c>
      <c r="B37" s="383" t="s">
        <v>364</v>
      </c>
      <c r="C37" s="365" t="s">
        <v>330</v>
      </c>
      <c r="D37" s="365" t="s">
        <v>330</v>
      </c>
      <c r="E37" s="365" t="s">
        <v>330</v>
      </c>
      <c r="F37" s="366" t="s">
        <v>330</v>
      </c>
      <c r="G37" s="372" t="n">
        <f aca="false">IF(F32=0,0,F26/F32)</f>
        <v>0.053</v>
      </c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</row>
    <row r="38" customFormat="false" ht="15.75" hidden="false" customHeight="true" outlineLevel="0" collapsed="false">
      <c r="A38" s="384" t="s">
        <v>365</v>
      </c>
      <c r="B38" s="384"/>
      <c r="C38" s="384"/>
      <c r="D38" s="384"/>
      <c r="E38" s="384"/>
      <c r="F38" s="384"/>
      <c r="G38" s="384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</row>
    <row r="39" customFormat="false" ht="37.3" hidden="false" customHeight="false" outlineLevel="0" collapsed="false">
      <c r="A39" s="385" t="s">
        <v>193</v>
      </c>
      <c r="B39" s="386" t="s">
        <v>366</v>
      </c>
      <c r="C39" s="387" t="s">
        <v>330</v>
      </c>
      <c r="D39" s="387" t="s">
        <v>330</v>
      </c>
      <c r="E39" s="388" t="s">
        <v>330</v>
      </c>
      <c r="F39" s="388" t="s">
        <v>330</v>
      </c>
      <c r="G39" s="389" t="n">
        <v>0</v>
      </c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</row>
    <row r="40" customFormat="false" ht="25.35" hidden="false" customHeight="false" outlineLevel="0" collapsed="false">
      <c r="A40" s="390" t="s">
        <v>195</v>
      </c>
      <c r="B40" s="391" t="s">
        <v>367</v>
      </c>
      <c r="C40" s="392" t="s">
        <v>330</v>
      </c>
      <c r="D40" s="392" t="s">
        <v>330</v>
      </c>
      <c r="E40" s="392" t="s">
        <v>330</v>
      </c>
      <c r="F40" s="392" t="s">
        <v>330</v>
      </c>
      <c r="G40" s="392" t="s">
        <v>330</v>
      </c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</row>
    <row r="41" customFormat="false" ht="33.75" hidden="false" customHeight="true" outlineLevel="0" collapsed="false">
      <c r="A41" s="390" t="s">
        <v>203</v>
      </c>
      <c r="B41" s="224" t="s">
        <v>368</v>
      </c>
      <c r="C41" s="392" t="s">
        <v>330</v>
      </c>
      <c r="D41" s="392" t="s">
        <v>330</v>
      </c>
      <c r="E41" s="392" t="s">
        <v>330</v>
      </c>
      <c r="F41" s="392" t="s">
        <v>330</v>
      </c>
      <c r="G41" s="392" t="s">
        <v>330</v>
      </c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</row>
    <row r="42" customFormat="false" ht="13.8" hidden="false" customHeight="false" outlineLevel="0" collapsed="false">
      <c r="A42" s="390" t="s">
        <v>208</v>
      </c>
      <c r="B42" s="391" t="s">
        <v>369</v>
      </c>
      <c r="C42" s="392" t="s">
        <v>330</v>
      </c>
      <c r="D42" s="392" t="s">
        <v>330</v>
      </c>
      <c r="E42" s="393" t="s">
        <v>330</v>
      </c>
      <c r="F42" s="392" t="s">
        <v>330</v>
      </c>
      <c r="G42" s="394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</row>
    <row r="43" customFormat="false" ht="25.35" hidden="false" customHeight="false" outlineLevel="0" collapsed="false">
      <c r="A43" s="390" t="s">
        <v>213</v>
      </c>
      <c r="B43" s="391" t="s">
        <v>370</v>
      </c>
      <c r="C43" s="392" t="s">
        <v>330</v>
      </c>
      <c r="D43" s="392" t="s">
        <v>330</v>
      </c>
      <c r="E43" s="393" t="s">
        <v>330</v>
      </c>
      <c r="F43" s="392" t="s">
        <v>330</v>
      </c>
      <c r="G43" s="392" t="s">
        <v>330</v>
      </c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</row>
    <row r="44" customFormat="false" ht="25.35" hidden="false" customHeight="false" outlineLevel="0" collapsed="false">
      <c r="A44" s="390" t="s">
        <v>215</v>
      </c>
      <c r="B44" s="391" t="s">
        <v>371</v>
      </c>
      <c r="C44" s="392" t="s">
        <v>330</v>
      </c>
      <c r="D44" s="392" t="s">
        <v>330</v>
      </c>
      <c r="E44" s="392" t="s">
        <v>330</v>
      </c>
      <c r="F44" s="392" t="s">
        <v>330</v>
      </c>
      <c r="G44" s="392" t="s">
        <v>330</v>
      </c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</row>
    <row r="45" customFormat="false" ht="13.8" hidden="false" customHeight="false" outlineLevel="0" collapsed="false">
      <c r="A45" s="395" t="s">
        <v>340</v>
      </c>
      <c r="B45" s="396" t="s">
        <v>372</v>
      </c>
      <c r="C45" s="397" t="s">
        <v>330</v>
      </c>
      <c r="D45" s="397" t="s">
        <v>330</v>
      </c>
      <c r="E45" s="397" t="s">
        <v>330</v>
      </c>
      <c r="F45" s="397" t="s">
        <v>330</v>
      </c>
      <c r="G45" s="398"/>
      <c r="H45" s="0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</row>
    <row r="46" customFormat="false" ht="13.8" hidden="false" customHeight="false" outlineLevel="0" collapsed="false">
      <c r="A46" s="399"/>
      <c r="B46" s="400"/>
      <c r="C46" s="401"/>
      <c r="D46" s="401"/>
      <c r="E46" s="401"/>
      <c r="F46" s="401"/>
      <c r="G46" s="402"/>
    </row>
    <row r="47" customFormat="false" ht="13.8" hidden="false" customHeight="false" outlineLevel="0" collapsed="false">
      <c r="A47" s="399"/>
      <c r="B47" s="400"/>
      <c r="C47" s="401"/>
      <c r="D47" s="401"/>
      <c r="E47" s="401"/>
      <c r="F47" s="401"/>
      <c r="G47" s="402"/>
    </row>
    <row r="48" s="405" customFormat="true" ht="13.8" hidden="false" customHeight="false" outlineLevel="0" collapsed="false">
      <c r="A48" s="403" t="s">
        <v>373</v>
      </c>
      <c r="B48" s="403"/>
      <c r="C48" s="404"/>
      <c r="D48" s="404"/>
      <c r="E48" s="405" t="s">
        <v>374</v>
      </c>
      <c r="F48" s="406"/>
      <c r="G48" s="406"/>
      <c r="AMB48" s="407"/>
      <c r="AMC48" s="407"/>
      <c r="AMD48" s="407"/>
      <c r="AME48" s="407"/>
      <c r="AMF48" s="407"/>
      <c r="AMG48" s="407"/>
      <c r="AMH48" s="0"/>
      <c r="AMI48" s="0"/>
      <c r="AMJ48" s="0"/>
    </row>
    <row r="49" customFormat="false" ht="13.8" hidden="false" customHeight="false" outlineLevel="0" collapsed="false">
      <c r="B49" s="327"/>
      <c r="D49" s="408"/>
      <c r="E49" s="408"/>
      <c r="F49" s="196"/>
      <c r="G49" s="196"/>
    </row>
    <row r="50" customFormat="false" ht="13.8" hidden="true" customHeight="false" outlineLevel="0" collapsed="false">
      <c r="B50" s="327" t="s">
        <v>243</v>
      </c>
      <c r="D50" s="408" t="s">
        <v>375</v>
      </c>
      <c r="E50" s="408" t="s">
        <v>376</v>
      </c>
      <c r="F50" s="196"/>
      <c r="G50" s="196"/>
    </row>
    <row r="51" customFormat="false" ht="13.8" hidden="true" customHeight="false" outlineLevel="0" collapsed="false">
      <c r="B51" s="327"/>
      <c r="D51" s="408" t="s">
        <v>377</v>
      </c>
      <c r="E51" s="408" t="s">
        <v>378</v>
      </c>
      <c r="F51" s="196"/>
      <c r="G51" s="196"/>
    </row>
    <row r="52" customFormat="false" ht="13.8" hidden="true" customHeight="false" outlineLevel="0" collapsed="false">
      <c r="B52" s="327"/>
      <c r="E52" s="408" t="e">
        <f aca="false">C28/E42</f>
        <v>#REF!</v>
      </c>
      <c r="F52" s="408" t="e">
        <f aca="false">#REF!*1.2</f>
        <v>#REF!</v>
      </c>
      <c r="G52" s="408" t="e">
        <f aca="false">#REF!/#REF!</f>
        <v>#REF!</v>
      </c>
    </row>
    <row r="53" customFormat="false" ht="13.8" hidden="true" customHeight="false" outlineLevel="0" collapsed="false">
      <c r="B53" s="327"/>
      <c r="E53" s="408" t="e">
        <f aca="false">E21*1.2</f>
        <v>#REF!</v>
      </c>
      <c r="F53" s="408" t="e">
        <f aca="false">#REF!*1.2</f>
        <v>#REF!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53" objects="true" scenarios="true"/>
  <mergeCells count="13">
    <mergeCell ref="A1:G1"/>
    <mergeCell ref="A2:G2"/>
    <mergeCell ref="A3:A7"/>
    <mergeCell ref="B3:B7"/>
    <mergeCell ref="C3:C6"/>
    <mergeCell ref="D3:G3"/>
    <mergeCell ref="D4:D6"/>
    <mergeCell ref="E4:E6"/>
    <mergeCell ref="F4:F6"/>
    <mergeCell ref="G4:G6"/>
    <mergeCell ref="A25:G25"/>
    <mergeCell ref="A38:G38"/>
    <mergeCell ref="A48:B48"/>
  </mergeCells>
  <printOptions headings="false" gridLines="false" gridLinesSet="true" horizontalCentered="false" verticalCentered="false"/>
  <pageMargins left="1.18125" right="0.200694444444444" top="0.25625" bottom="0.200694444444444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37" man="true" max="16383" min="0"/>
    <brk id="49" man="true" max="16383" min="0"/>
  </rowBreaks>
  <colBreaks count="1" manualBreakCount="1">
    <brk id="5" man="true" max="65535" min="0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36" activeCellId="0" sqref="D36"/>
    </sheetView>
  </sheetViews>
  <sheetFormatPr defaultRowHeight="13.8" zeroHeight="false" outlineLevelRow="0" outlineLevelCol="0"/>
  <cols>
    <col collapsed="false" customWidth="true" hidden="false" outlineLevel="0" max="1" min="1" style="0" width="6.61"/>
    <col collapsed="false" customWidth="true" hidden="false" outlineLevel="0" max="2" min="2" style="0" width="20.14"/>
    <col collapsed="false" customWidth="true" hidden="false" outlineLevel="0" max="3" min="3" style="0" width="28.38"/>
    <col collapsed="false" customWidth="true" hidden="false" outlineLevel="0" max="5" min="4" style="0" width="20.14"/>
    <col collapsed="false" customWidth="true" hidden="false" outlineLevel="0" max="7" min="6" style="0" width="8.67"/>
    <col collapsed="false" customWidth="true" hidden="false" outlineLevel="0" max="8" min="8" style="0" width="10.69"/>
    <col collapsed="false" customWidth="true" hidden="false" outlineLevel="0" max="1025" min="9" style="0" width="8.67"/>
  </cols>
  <sheetData>
    <row r="1" customFormat="false" ht="68.95" hidden="false" customHeight="true" outlineLevel="0" collapsed="false">
      <c r="A1" s="409"/>
      <c r="B1" s="409"/>
      <c r="C1" s="409"/>
      <c r="D1" s="410" t="s">
        <v>379</v>
      </c>
      <c r="E1" s="410"/>
    </row>
    <row r="2" customFormat="false" ht="63.1" hidden="false" customHeight="true" outlineLevel="0" collapsed="false">
      <c r="A2" s="411" t="s">
        <v>380</v>
      </c>
      <c r="B2" s="411"/>
      <c r="C2" s="411"/>
      <c r="D2" s="411"/>
      <c r="E2" s="411"/>
    </row>
    <row r="3" customFormat="false" ht="14.65" hidden="false" customHeight="false" outlineLevel="0" collapsed="false">
      <c r="A3" s="412"/>
      <c r="B3" s="413"/>
      <c r="C3" s="413"/>
      <c r="D3" s="414"/>
      <c r="E3" s="414"/>
    </row>
    <row r="4" customFormat="false" ht="14.65" hidden="false" customHeight="true" outlineLevel="0" collapsed="false">
      <c r="A4" s="415" t="s">
        <v>76</v>
      </c>
      <c r="B4" s="416" t="s">
        <v>381</v>
      </c>
      <c r="C4" s="416"/>
      <c r="D4" s="416" t="s">
        <v>382</v>
      </c>
      <c r="E4" s="416"/>
      <c r="H4" s="417" t="e">
        <f aca="false">#REF!</f>
        <v>#REF!</v>
      </c>
    </row>
    <row r="5" customFormat="false" ht="13.8" hidden="false" customHeight="false" outlineLevel="0" collapsed="false">
      <c r="A5" s="415"/>
      <c r="B5" s="416"/>
      <c r="C5" s="416"/>
      <c r="D5" s="416" t="s">
        <v>383</v>
      </c>
      <c r="E5" s="418" t="s">
        <v>384</v>
      </c>
      <c r="H5" s="419" t="e">
        <f aca="false">(H4/($D$24+#REF!+пром!$D$24))*D24</f>
        <v>#REF!</v>
      </c>
    </row>
    <row r="6" customFormat="false" ht="13.8" hidden="false" customHeight="false" outlineLevel="0" collapsed="false">
      <c r="A6" s="415" t="n">
        <v>1</v>
      </c>
      <c r="B6" s="416" t="n">
        <v>2</v>
      </c>
      <c r="C6" s="416"/>
      <c r="D6" s="416" t="n">
        <v>3</v>
      </c>
      <c r="E6" s="416" t="n">
        <v>4</v>
      </c>
      <c r="H6" s="417" t="e">
        <f aca="false">H5/1000</f>
        <v>#REF!</v>
      </c>
    </row>
    <row r="7" customFormat="false" ht="35.6" hidden="false" customHeight="true" outlineLevel="0" collapsed="false">
      <c r="A7" s="420" t="s">
        <v>385</v>
      </c>
      <c r="B7" s="421" t="s">
        <v>386</v>
      </c>
      <c r="C7" s="421"/>
      <c r="D7" s="422" t="e">
        <f aca="false">ROUND($D$23*#REF!/1000,2)</f>
        <v>#REF!</v>
      </c>
      <c r="E7" s="422" t="e">
        <f aca="false">D7*1000/($D$24*1000)</f>
        <v>#REF!</v>
      </c>
    </row>
    <row r="8" customFormat="false" ht="14.65" hidden="false" customHeight="true" outlineLevel="0" collapsed="false">
      <c r="A8" s="415" t="s">
        <v>136</v>
      </c>
      <c r="B8" s="423" t="s">
        <v>387</v>
      </c>
      <c r="C8" s="423"/>
      <c r="D8" s="424" t="e">
        <f aca="false">ROUND($D$23*#REF!/1000,2)</f>
        <v>#REF!</v>
      </c>
      <c r="E8" s="424" t="e">
        <f aca="false">D8*1000/($D$24*1000)</f>
        <v>#REF!</v>
      </c>
      <c r="F8" s="425"/>
    </row>
    <row r="9" customFormat="false" ht="24.95" hidden="false" customHeight="true" outlineLevel="0" collapsed="false">
      <c r="A9" s="420" t="s">
        <v>388</v>
      </c>
      <c r="B9" s="421" t="s">
        <v>389</v>
      </c>
      <c r="C9" s="421"/>
      <c r="D9" s="422" t="n">
        <f aca="false">D24*D27</f>
        <v>21.02</v>
      </c>
      <c r="E9" s="422" t="n">
        <f aca="false">D9*1000/($D$24*1000)</f>
        <v>13.4</v>
      </c>
    </row>
    <row r="10" customFormat="false" ht="67.45" hidden="false" customHeight="true" outlineLevel="0" collapsed="false">
      <c r="A10" s="420" t="s">
        <v>390</v>
      </c>
      <c r="B10" s="421" t="s">
        <v>391</v>
      </c>
      <c r="C10" s="421"/>
      <c r="D10" s="422" t="n">
        <v>0</v>
      </c>
      <c r="E10" s="422" t="n">
        <f aca="false">D10*1000/($D$24*1000)</f>
        <v>0</v>
      </c>
    </row>
    <row r="11" customFormat="false" ht="14.65" hidden="false" customHeight="true" outlineLevel="0" collapsed="false">
      <c r="A11" s="420" t="n">
        <v>4</v>
      </c>
      <c r="B11" s="421" t="s">
        <v>392</v>
      </c>
      <c r="C11" s="421"/>
      <c r="D11" s="422" t="e">
        <f aca="false">((#REF!/1000)/(#REF!+#REF!+пром!$D$24))*D24</f>
        <v>#REF!</v>
      </c>
      <c r="E11" s="422" t="e">
        <f aca="false">D11*1000/($D$24*1000)</f>
        <v>#REF!</v>
      </c>
      <c r="H11" s="0" t="e">
        <f aca="false">D11+#REF!+#REF!</f>
        <v>#REF!</v>
      </c>
    </row>
    <row r="12" customFormat="false" ht="14.65" hidden="false" customHeight="true" outlineLevel="0" collapsed="false">
      <c r="A12" s="420" t="n">
        <v>5</v>
      </c>
      <c r="B12" s="421" t="s">
        <v>393</v>
      </c>
      <c r="C12" s="421"/>
      <c r="D12" s="422" t="e">
        <f aca="false">D7+D9+D10+D11</f>
        <v>#REF!</v>
      </c>
      <c r="E12" s="422" t="e">
        <f aca="false">D12*1000/($D$24*1000)</f>
        <v>#REF!</v>
      </c>
    </row>
    <row r="13" customFormat="false" ht="14.65" hidden="false" customHeight="true" outlineLevel="0" collapsed="false">
      <c r="A13" s="415" t="s">
        <v>113</v>
      </c>
      <c r="B13" s="423" t="s">
        <v>394</v>
      </c>
      <c r="C13" s="423"/>
      <c r="D13" s="424" t="e">
        <f aca="false">D8</f>
        <v>#REF!</v>
      </c>
      <c r="E13" s="424" t="e">
        <f aca="false">D13*1000/($D$24*1000)</f>
        <v>#REF!</v>
      </c>
    </row>
    <row r="14" customFormat="false" ht="14.65" hidden="false" customHeight="true" outlineLevel="0" collapsed="false">
      <c r="A14" s="415" t="s">
        <v>336</v>
      </c>
      <c r="B14" s="423" t="s">
        <v>395</v>
      </c>
      <c r="C14" s="423"/>
      <c r="D14" s="424" t="e">
        <f aca="false">D12-D13</f>
        <v>#REF!</v>
      </c>
      <c r="E14" s="424" t="e">
        <f aca="false">D14*1000/($D$24*1000)</f>
        <v>#REF!</v>
      </c>
    </row>
    <row r="15" customFormat="false" ht="14.65" hidden="false" customHeight="true" outlineLevel="0" collapsed="false">
      <c r="A15" s="420" t="s">
        <v>396</v>
      </c>
      <c r="B15" s="421" t="s">
        <v>397</v>
      </c>
      <c r="C15" s="421"/>
      <c r="D15" s="422" t="e">
        <f aca="false">ROUND($D$23*#REF!/1000,2)</f>
        <v>#REF!</v>
      </c>
      <c r="E15" s="422" t="e">
        <f aca="false">D15*1000/($D$24*1000)</f>
        <v>#REF!</v>
      </c>
    </row>
    <row r="16" customFormat="false" ht="14.65" hidden="false" customHeight="true" outlineLevel="0" collapsed="false">
      <c r="A16" s="420" t="n">
        <v>6</v>
      </c>
      <c r="B16" s="421" t="s">
        <v>398</v>
      </c>
      <c r="C16" s="421"/>
      <c r="D16" s="422" t="e">
        <f aca="false">ROUND($D$23*#REF!/1000,2)</f>
        <v>#REF!</v>
      </c>
      <c r="E16" s="422" t="e">
        <f aca="false">D16*1000/($D$24*1000)</f>
        <v>#REF!</v>
      </c>
    </row>
    <row r="17" customFormat="false" ht="24.95" hidden="false" customHeight="true" outlineLevel="0" collapsed="false">
      <c r="A17" s="415" t="s">
        <v>116</v>
      </c>
      <c r="B17" s="423" t="s">
        <v>399</v>
      </c>
      <c r="C17" s="423"/>
      <c r="D17" s="424" t="e">
        <f aca="false">ROUND($D$23*#REF!/1000,2)</f>
        <v>#REF!</v>
      </c>
      <c r="E17" s="424" t="e">
        <f aca="false">D17*1000/($D$24*1000)</f>
        <v>#REF!</v>
      </c>
    </row>
    <row r="18" customFormat="false" ht="14.65" hidden="false" customHeight="true" outlineLevel="0" collapsed="false">
      <c r="A18" s="415" t="s">
        <v>400</v>
      </c>
      <c r="B18" s="423" t="s">
        <v>337</v>
      </c>
      <c r="C18" s="423"/>
      <c r="D18" s="424" t="e">
        <f aca="false">ROUND($D$23*#REF!/1000,2)</f>
        <v>#REF!</v>
      </c>
      <c r="E18" s="424" t="e">
        <f aca="false">D18*1000/($D$24*1000)</f>
        <v>#REF!</v>
      </c>
    </row>
    <row r="19" customFormat="false" ht="14.65" hidden="false" customHeight="true" outlineLevel="0" collapsed="false">
      <c r="A19" s="420" t="s">
        <v>401</v>
      </c>
      <c r="B19" s="421" t="s">
        <v>402</v>
      </c>
      <c r="C19" s="421"/>
      <c r="D19" s="422" t="e">
        <f aca="false">D15+D16+D12</f>
        <v>#REF!</v>
      </c>
      <c r="E19" s="422" t="s">
        <v>330</v>
      </c>
    </row>
    <row r="20" customFormat="false" ht="14.65" hidden="false" customHeight="true" outlineLevel="0" collapsed="false">
      <c r="A20" s="420" t="s">
        <v>403</v>
      </c>
      <c r="B20" s="421" t="s">
        <v>404</v>
      </c>
      <c r="C20" s="421"/>
      <c r="D20" s="426" t="s">
        <v>43</v>
      </c>
      <c r="E20" s="422" t="e">
        <f aca="false">ROUND(D19/D24,2)</f>
        <v>#REF!</v>
      </c>
    </row>
    <row r="21" customFormat="false" ht="14.65" hidden="false" customHeight="true" outlineLevel="0" collapsed="false">
      <c r="A21" s="420" t="s">
        <v>405</v>
      </c>
      <c r="B21" s="421" t="s">
        <v>406</v>
      </c>
      <c r="C21" s="421"/>
      <c r="D21" s="426" t="s">
        <v>43</v>
      </c>
      <c r="E21" s="427" t="e">
        <f aca="false">E22-E20</f>
        <v>#REF!</v>
      </c>
    </row>
    <row r="22" customFormat="false" ht="14.65" hidden="false" customHeight="true" outlineLevel="0" collapsed="false">
      <c r="A22" s="420" t="s">
        <v>407</v>
      </c>
      <c r="B22" s="421" t="s">
        <v>408</v>
      </c>
      <c r="C22" s="421"/>
      <c r="D22" s="426" t="s">
        <v>330</v>
      </c>
      <c r="E22" s="422" t="e">
        <f aca="false">ROUND(E20*1.2,2)</f>
        <v>#REF!</v>
      </c>
    </row>
    <row r="23" customFormat="false" ht="24.95" hidden="false" customHeight="true" outlineLevel="0" collapsed="false">
      <c r="A23" s="415" t="s">
        <v>409</v>
      </c>
      <c r="B23" s="423" t="s">
        <v>410</v>
      </c>
      <c r="C23" s="423"/>
      <c r="D23" s="428" t="n">
        <v>88.21</v>
      </c>
      <c r="E23" s="416" t="s">
        <v>330</v>
      </c>
    </row>
    <row r="24" customFormat="false" ht="29.35" hidden="false" customHeight="true" outlineLevel="0" collapsed="false">
      <c r="A24" s="415" t="s">
        <v>411</v>
      </c>
      <c r="B24" s="429" t="s">
        <v>412</v>
      </c>
      <c r="C24" s="429"/>
      <c r="D24" s="428" t="n">
        <f aca="false">(1569)/1000</f>
        <v>1.569</v>
      </c>
      <c r="E24" s="416" t="s">
        <v>330</v>
      </c>
    </row>
    <row r="25" customFormat="false" ht="14.65" hidden="false" customHeight="true" outlineLevel="0" collapsed="false">
      <c r="A25" s="415" t="s">
        <v>413</v>
      </c>
      <c r="B25" s="423" t="s">
        <v>414</v>
      </c>
      <c r="C25" s="423"/>
      <c r="D25" s="430" t="n">
        <v>6</v>
      </c>
      <c r="E25" s="416" t="s">
        <v>330</v>
      </c>
    </row>
    <row r="26" customFormat="false" ht="16.2" hidden="false" customHeight="true" outlineLevel="0" collapsed="false">
      <c r="A26" s="415" t="s">
        <v>415</v>
      </c>
      <c r="B26" s="429" t="s">
        <v>416</v>
      </c>
      <c r="C26" s="429"/>
      <c r="D26" s="428" t="n">
        <f aca="false">D24</f>
        <v>1.569</v>
      </c>
      <c r="E26" s="416" t="s">
        <v>330</v>
      </c>
    </row>
    <row r="27" customFormat="false" ht="16.2" hidden="false" customHeight="true" outlineLevel="0" collapsed="false">
      <c r="A27" s="415" t="s">
        <v>417</v>
      </c>
      <c r="B27" s="429" t="s">
        <v>418</v>
      </c>
      <c r="C27" s="429"/>
      <c r="D27" s="431" t="n">
        <v>13.4</v>
      </c>
      <c r="E27" s="416" t="s">
        <v>330</v>
      </c>
    </row>
    <row r="28" customFormat="false" ht="28.35" hidden="false" customHeight="true" outlineLevel="0" collapsed="false">
      <c r="A28" s="415" t="s">
        <v>419</v>
      </c>
      <c r="B28" s="429" t="s">
        <v>420</v>
      </c>
      <c r="C28" s="429"/>
      <c r="D28" s="416" t="s">
        <v>330</v>
      </c>
      <c r="E28" s="428" t="n">
        <f aca="false">D23/(D24*1000)</f>
        <v>0.056</v>
      </c>
    </row>
    <row r="29" customFormat="false" ht="14.65" hidden="false" customHeight="false" outlineLevel="0" collapsed="false">
      <c r="A29" s="432"/>
      <c r="B29" s="432"/>
      <c r="C29" s="432"/>
      <c r="D29" s="432"/>
      <c r="E29" s="432"/>
    </row>
    <row r="30" customFormat="false" ht="13.8" hidden="false" customHeight="true" outlineLevel="0" collapsed="false">
      <c r="A30" s="433" t="s">
        <v>67</v>
      </c>
      <c r="B30" s="433"/>
      <c r="C30" s="434" t="s">
        <v>421</v>
      </c>
      <c r="D30" s="434"/>
      <c r="E30" s="434"/>
    </row>
    <row r="31" customFormat="false" ht="14.65" hidden="false" customHeight="true" outlineLevel="0" collapsed="false">
      <c r="A31" s="432"/>
      <c r="B31" s="432"/>
      <c r="C31" s="410" t="s">
        <v>422</v>
      </c>
      <c r="D31" s="410"/>
      <c r="E31" s="410"/>
    </row>
    <row r="32" customFormat="false" ht="14.65" hidden="false" customHeight="false" outlineLevel="0" collapsed="false">
      <c r="A32" s="432"/>
      <c r="B32" s="432"/>
      <c r="C32" s="410"/>
      <c r="D32" s="410"/>
      <c r="E32" s="410"/>
    </row>
    <row r="33" customFormat="false" ht="14.65" hidden="false" customHeight="false" outlineLevel="0" collapsed="false">
      <c r="A33" s="432"/>
      <c r="B33" s="432"/>
      <c r="C33" s="410"/>
      <c r="D33" s="410"/>
      <c r="E33" s="410"/>
    </row>
    <row r="34" customFormat="false" ht="14.65" hidden="false" customHeight="false" outlineLevel="0" collapsed="false">
      <c r="A34" s="432"/>
      <c r="B34" s="432"/>
      <c r="C34" s="410"/>
      <c r="D34" s="410"/>
      <c r="E34" s="410"/>
    </row>
    <row r="35" customFormat="false" ht="14.65" hidden="false" customHeight="true" outlineLevel="0" collapsed="false">
      <c r="A35" s="435" t="e">
        <f aca="false">#REF!</f>
        <v>#REF!</v>
      </c>
      <c r="B35" s="435"/>
      <c r="C35" s="436" t="s">
        <v>423</v>
      </c>
      <c r="D35" s="435" t="e">
        <f aca="false">#REF!</f>
        <v>#REF!</v>
      </c>
      <c r="E35" s="435"/>
    </row>
    <row r="36" customFormat="false" ht="14.65" hidden="false" customHeight="true" outlineLevel="0" collapsed="false">
      <c r="A36" s="437" t="s">
        <v>424</v>
      </c>
      <c r="B36" s="437"/>
      <c r="C36" s="438" t="s">
        <v>160</v>
      </c>
      <c r="D36" s="437" t="s">
        <v>161</v>
      </c>
      <c r="E36" s="437"/>
    </row>
  </sheetData>
  <sheetProtection sheet="true" password="cc53" objects="true" scenarios="true"/>
  <mergeCells count="38">
    <mergeCell ref="D1:E1"/>
    <mergeCell ref="A2:E2"/>
    <mergeCell ref="A4:A5"/>
    <mergeCell ref="B4:C5"/>
    <mergeCell ref="D4:E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B29"/>
    <mergeCell ref="C29:E29"/>
    <mergeCell ref="A30:B30"/>
    <mergeCell ref="C30:E30"/>
    <mergeCell ref="A31:B31"/>
    <mergeCell ref="C31:E31"/>
    <mergeCell ref="A35:B35"/>
    <mergeCell ref="D35:E35"/>
    <mergeCell ref="A36:B36"/>
    <mergeCell ref="D36:E36"/>
  </mergeCells>
  <printOptions headings="false" gridLines="false" gridLinesSet="true" horizontalCentered="false" verticalCentered="false"/>
  <pageMargins left="0.984027777777778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11" activeCellId="0" sqref="D11"/>
    </sheetView>
  </sheetViews>
  <sheetFormatPr defaultRowHeight="13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2.86"/>
    <col collapsed="false" customWidth="true" hidden="false" outlineLevel="0" max="3" min="3" style="0" width="17.65"/>
    <col collapsed="false" customWidth="true" hidden="false" outlineLevel="0" max="4" min="4" style="0" width="18.32"/>
    <col collapsed="false" customWidth="true" hidden="false" outlineLevel="0" max="5" min="5" style="0" width="19.77"/>
    <col collapsed="false" customWidth="true" hidden="false" outlineLevel="0" max="1025" min="6" style="0" width="8.67"/>
  </cols>
  <sheetData>
    <row r="1" customFormat="false" ht="17" hidden="false" customHeight="true" outlineLevel="0" collapsed="false">
      <c r="A1" s="439" t="s">
        <v>425</v>
      </c>
      <c r="B1" s="439"/>
      <c r="C1" s="440"/>
      <c r="D1" s="440" t="e">
        <f aca="false">D22-#REF!</f>
        <v>#REF!</v>
      </c>
      <c r="E1" s="440" t="e">
        <f aca="false">E22-#REF!</f>
        <v>#REF!</v>
      </c>
    </row>
    <row r="2" customFormat="false" ht="14.65" hidden="false" customHeight="true" outlineLevel="0" collapsed="false">
      <c r="A2" s="441" t="s">
        <v>426</v>
      </c>
      <c r="B2" s="441" t="s">
        <v>427</v>
      </c>
      <c r="C2" s="441" t="s">
        <v>428</v>
      </c>
      <c r="D2" s="442" t="s">
        <v>429</v>
      </c>
      <c r="E2" s="442"/>
    </row>
    <row r="3" customFormat="false" ht="21.15" hidden="false" customHeight="false" outlineLevel="0" collapsed="false">
      <c r="A3" s="441"/>
      <c r="B3" s="441"/>
      <c r="C3" s="441"/>
      <c r="D3" s="441" t="s">
        <v>430</v>
      </c>
      <c r="E3" s="443" t="s">
        <v>431</v>
      </c>
    </row>
    <row r="4" customFormat="false" ht="13.8" hidden="false" customHeight="false" outlineLevel="0" collapsed="false">
      <c r="A4" s="444" t="n">
        <v>1</v>
      </c>
      <c r="B4" s="444" t="n">
        <v>2</v>
      </c>
      <c r="C4" s="444" t="n">
        <v>3</v>
      </c>
      <c r="D4" s="444" t="n">
        <v>4</v>
      </c>
      <c r="E4" s="444" t="n">
        <v>5</v>
      </c>
    </row>
    <row r="5" customFormat="false" ht="14.65" hidden="false" customHeight="false" outlineLevel="0" collapsed="false">
      <c r="A5" s="445"/>
      <c r="B5" s="446" t="s">
        <v>432</v>
      </c>
      <c r="C5" s="447" t="e">
        <f aca="false">D5+E5</f>
        <v>#REF!</v>
      </c>
      <c r="D5" s="447" t="e">
        <f aca="false">SUM(D6:D11)</f>
        <v>#REF!</v>
      </c>
      <c r="E5" s="447" t="e">
        <f aca="false">SUM(E6:E11)</f>
        <v>#REF!</v>
      </c>
    </row>
    <row r="6" customFormat="false" ht="14.65" hidden="false" customHeight="false" outlineLevel="0" collapsed="false">
      <c r="A6" s="448" t="n">
        <v>1</v>
      </c>
      <c r="B6" s="449" t="s">
        <v>433</v>
      </c>
      <c r="C6" s="450" t="e">
        <f aca="false">SUM(D6:E6)</f>
        <v>#REF!</v>
      </c>
      <c r="D6" s="450" t="e">
        <f aca="false">#REF!</f>
        <v>#REF!</v>
      </c>
      <c r="E6" s="450" t="e">
        <f aca="false">#REF!</f>
        <v>#REF!</v>
      </c>
    </row>
    <row r="7" customFormat="false" ht="14.65" hidden="false" customHeight="false" outlineLevel="0" collapsed="false">
      <c r="A7" s="448" t="n">
        <v>2</v>
      </c>
      <c r="B7" s="449" t="s">
        <v>434</v>
      </c>
      <c r="C7" s="450" t="e">
        <f aca="false">SUM(D7:E7)</f>
        <v>#REF!</v>
      </c>
      <c r="D7" s="450" t="e">
        <f aca="false">#REF!</f>
        <v>#REF!</v>
      </c>
      <c r="E7" s="450" t="e">
        <f aca="false">#REF!</f>
        <v>#REF!</v>
      </c>
    </row>
    <row r="8" customFormat="false" ht="14.65" hidden="false" customHeight="false" outlineLevel="0" collapsed="false">
      <c r="A8" s="448" t="n">
        <v>3</v>
      </c>
      <c r="B8" s="451" t="s">
        <v>435</v>
      </c>
      <c r="C8" s="450" t="e">
        <f aca="false">SUM(D8:E8)</f>
        <v>#REF!</v>
      </c>
      <c r="D8" s="450" t="n">
        <v>0</v>
      </c>
      <c r="E8" s="452" t="e">
        <f aca="false">#REF!</f>
        <v>#REF!</v>
      </c>
    </row>
    <row r="9" customFormat="false" ht="14.65" hidden="false" customHeight="false" outlineLevel="0" collapsed="false">
      <c r="A9" s="448" t="n">
        <v>4</v>
      </c>
      <c r="B9" s="451" t="s">
        <v>436</v>
      </c>
      <c r="C9" s="450" t="e">
        <f aca="false">SUM(D9:E9)</f>
        <v>#REF!</v>
      </c>
      <c r="D9" s="450" t="e">
        <f aca="false">#REF!</f>
        <v>#REF!</v>
      </c>
      <c r="E9" s="452" t="e">
        <f aca="false">#REF!</f>
        <v>#REF!</v>
      </c>
    </row>
    <row r="10" customFormat="false" ht="13.8" hidden="false" customHeight="false" outlineLevel="0" collapsed="false">
      <c r="A10" s="448" t="n">
        <v>5</v>
      </c>
      <c r="B10" s="451" t="s">
        <v>49</v>
      </c>
      <c r="C10" s="450" t="e">
        <f aca="false">SUM(D10:E10)</f>
        <v>#REF!</v>
      </c>
      <c r="D10" s="450" t="e">
        <f aca="false">#REF!</f>
        <v>#REF!</v>
      </c>
      <c r="E10" s="452" t="e">
        <f aca="false">#REF!</f>
        <v>#REF!</v>
      </c>
    </row>
    <row r="11" customFormat="false" ht="13.8" hidden="false" customHeight="false" outlineLevel="0" collapsed="false">
      <c r="A11" s="448" t="n">
        <v>6</v>
      </c>
      <c r="B11" s="451" t="s">
        <v>437</v>
      </c>
      <c r="C11" s="450" t="e">
        <f aca="false">SUM(D11:E11)</f>
        <v>#REF!</v>
      </c>
      <c r="D11" s="450" t="e">
        <f aca="false">#REF!</f>
        <v>#REF!</v>
      </c>
      <c r="E11" s="452" t="n">
        <v>0</v>
      </c>
    </row>
    <row r="12" customFormat="false" ht="13.8" hidden="false" customHeight="false" outlineLevel="0" collapsed="false">
      <c r="A12" s="445"/>
      <c r="B12" s="446" t="s">
        <v>438</v>
      </c>
      <c r="C12" s="447" t="e">
        <f aca="false">SUM(C13:C16)</f>
        <v>#REF!</v>
      </c>
      <c r="D12" s="447" t="e">
        <f aca="false">SUM(D13:D16)</f>
        <v>#REF!</v>
      </c>
      <c r="E12" s="447" t="e">
        <f aca="false">SUM(E13:E16)</f>
        <v>#REF!</v>
      </c>
    </row>
    <row r="13" customFormat="false" ht="14.65" hidden="false" customHeight="false" outlineLevel="0" collapsed="false">
      <c r="A13" s="448" t="n">
        <v>1</v>
      </c>
      <c r="B13" s="453" t="s">
        <v>433</v>
      </c>
      <c r="C13" s="454" t="e">
        <f aca="false">D13+E13</f>
        <v>#REF!</v>
      </c>
      <c r="D13" s="454" t="e">
        <f aca="false">#REF!/#REF!*#REF!</f>
        <v>#REF!</v>
      </c>
      <c r="E13" s="454" t="e">
        <f aca="false">#REF!/#REF!*#REF!</f>
        <v>#REF!</v>
      </c>
    </row>
    <row r="14" customFormat="false" ht="14.65" hidden="false" customHeight="false" outlineLevel="0" collapsed="false">
      <c r="A14" s="448" t="n">
        <v>2</v>
      </c>
      <c r="B14" s="453" t="s">
        <v>434</v>
      </c>
      <c r="C14" s="454" t="e">
        <f aca="false">D14+E14</f>
        <v>#REF!</v>
      </c>
      <c r="D14" s="454" t="e">
        <f aca="false">#REF!/#REF!*#REF!</f>
        <v>#REF!</v>
      </c>
      <c r="E14" s="454" t="e">
        <f aca="false">#REF!/#REF!*#REF!</f>
        <v>#REF!</v>
      </c>
    </row>
    <row r="15" customFormat="false" ht="22.1" hidden="false" customHeight="false" outlineLevel="0" collapsed="false">
      <c r="A15" s="448" t="n">
        <v>3</v>
      </c>
      <c r="B15" s="453" t="s">
        <v>439</v>
      </c>
      <c r="C15" s="454" t="e">
        <f aca="false">D15+E15</f>
        <v>#REF!</v>
      </c>
      <c r="D15" s="454" t="e">
        <f aca="false">(#REF!+#REF!+#REF!)/#REF!*#REF!</f>
        <v>#REF!</v>
      </c>
      <c r="E15" s="454" t="e">
        <f aca="false">(#REF!+#REF!+#REF!)/#REF!*#REF!</f>
        <v>#REF!</v>
      </c>
    </row>
    <row r="16" customFormat="false" ht="14.65" hidden="false" customHeight="false" outlineLevel="0" collapsed="false">
      <c r="A16" s="448" t="n">
        <v>4</v>
      </c>
      <c r="B16" s="453" t="s">
        <v>440</v>
      </c>
      <c r="C16" s="454" t="e">
        <f aca="false">D16+E16</f>
        <v>#REF!</v>
      </c>
      <c r="D16" s="454" t="e">
        <f aca="false">#REF!/#REF!*#REF!</f>
        <v>#REF!</v>
      </c>
      <c r="E16" s="454" t="e">
        <f aca="false">#REF!/#REF!*#REF!</f>
        <v>#REF!</v>
      </c>
    </row>
    <row r="17" customFormat="false" ht="14.65" hidden="false" customHeight="false" outlineLevel="0" collapsed="false">
      <c r="A17" s="455"/>
      <c r="B17" s="456" t="s">
        <v>441</v>
      </c>
      <c r="C17" s="457" t="e">
        <f aca="false">SUM(C18:C21)</f>
        <v>#REF!</v>
      </c>
      <c r="D17" s="457" t="e">
        <f aca="false">SUM(D18:D21)</f>
        <v>#REF!</v>
      </c>
      <c r="E17" s="457" t="e">
        <f aca="false">SUM(E18:E21)</f>
        <v>#REF!</v>
      </c>
    </row>
    <row r="18" customFormat="false" ht="14.65" hidden="false" customHeight="false" outlineLevel="0" collapsed="false">
      <c r="A18" s="458" t="n">
        <v>1</v>
      </c>
      <c r="B18" s="453" t="s">
        <v>433</v>
      </c>
      <c r="C18" s="454" t="e">
        <f aca="false">D18+E18</f>
        <v>#REF!</v>
      </c>
      <c r="D18" s="454" t="e">
        <f aca="false">#REF!/#REF!*#REF!</f>
        <v>#REF!</v>
      </c>
      <c r="E18" s="454" t="e">
        <f aca="false">#REF!/#REF!*#REF!</f>
        <v>#REF!</v>
      </c>
    </row>
    <row r="19" customFormat="false" ht="14.65" hidden="false" customHeight="false" outlineLevel="0" collapsed="false">
      <c r="A19" s="458" t="n">
        <v>2</v>
      </c>
      <c r="B19" s="453" t="s">
        <v>434</v>
      </c>
      <c r="C19" s="454" t="e">
        <f aca="false">D19+E19</f>
        <v>#REF!</v>
      </c>
      <c r="D19" s="454" t="e">
        <f aca="false">#REF!/#REF!*#REF!</f>
        <v>#REF!</v>
      </c>
      <c r="E19" s="454" t="e">
        <f aca="false">#REF!/#REF!*#REF!</f>
        <v>#REF!</v>
      </c>
    </row>
    <row r="20" customFormat="false" ht="22.1" hidden="false" customHeight="false" outlineLevel="0" collapsed="false">
      <c r="A20" s="458" t="n">
        <v>3</v>
      </c>
      <c r="B20" s="453" t="s">
        <v>439</v>
      </c>
      <c r="C20" s="454" t="e">
        <f aca="false">D20+E20</f>
        <v>#REF!</v>
      </c>
      <c r="D20" s="454" t="e">
        <f aca="false">(#REF!+#REF!)/#REF!*#REF!</f>
        <v>#REF!</v>
      </c>
      <c r="E20" s="454" t="e">
        <f aca="false">(#REF!+#REF!)/#REF!*#REF!</f>
        <v>#REF!</v>
      </c>
    </row>
    <row r="21" customFormat="false" ht="14.65" hidden="false" customHeight="false" outlineLevel="0" collapsed="false">
      <c r="A21" s="458" t="n">
        <v>4</v>
      </c>
      <c r="B21" s="453" t="s">
        <v>440</v>
      </c>
      <c r="C21" s="454" t="e">
        <f aca="false">D21+E21</f>
        <v>#REF!</v>
      </c>
      <c r="D21" s="454" t="e">
        <f aca="false">#REF!/#REF!*#REF!</f>
        <v>#REF!</v>
      </c>
      <c r="E21" s="459" t="e">
        <f aca="false">#REF!/#REF!*#REF!</f>
        <v>#REF!</v>
      </c>
    </row>
    <row r="22" customFormat="false" ht="14.65" hidden="false" customHeight="false" outlineLevel="0" collapsed="false">
      <c r="A22" s="460"/>
      <c r="B22" s="461" t="s">
        <v>442</v>
      </c>
      <c r="C22" s="462" t="e">
        <f aca="false">C5+C12+C17</f>
        <v>#REF!</v>
      </c>
      <c r="D22" s="462" t="e">
        <f aca="false">D5+D12+D17</f>
        <v>#REF!</v>
      </c>
      <c r="E22" s="462" t="e">
        <f aca="false">E5+E12+E17</f>
        <v>#REF!</v>
      </c>
    </row>
    <row r="23" customFormat="false" ht="14.65" hidden="false" customHeight="false" outlineLevel="0" collapsed="false">
      <c r="A23" s="463"/>
      <c r="B23" s="463"/>
      <c r="C23" s="463"/>
      <c r="D23" s="463"/>
      <c r="E23" s="463"/>
    </row>
    <row r="24" customFormat="false" ht="14.65" hidden="false" customHeight="false" outlineLevel="0" collapsed="false">
      <c r="A24" s="464"/>
      <c r="B24" s="464" t="s">
        <v>443</v>
      </c>
      <c r="C24" s="465" t="n">
        <f aca="false">Д3_послуга!$C$14</f>
        <v>0</v>
      </c>
      <c r="D24" s="464" t="n">
        <v>8422</v>
      </c>
      <c r="E24" s="465" t="e">
        <f aca="false">соб_послОдн!$D$31</f>
        <v>#REF!</v>
      </c>
    </row>
    <row r="25" customFormat="false" ht="17" hidden="false" customHeight="false" outlineLevel="0" collapsed="false">
      <c r="A25" s="463"/>
      <c r="B25" s="466" t="s">
        <v>444</v>
      </c>
      <c r="C25" s="467"/>
      <c r="D25" s="467" t="e">
        <f aca="false">D22/D24/12</f>
        <v>#REF!</v>
      </c>
      <c r="E25" s="467" t="e">
        <f aca="false">E22/E24/12</f>
        <v>#REF!</v>
      </c>
    </row>
    <row r="26" customFormat="false" ht="14.65" hidden="false" customHeight="false" outlineLevel="0" collapsed="false">
      <c r="A26" s="463"/>
      <c r="B26" s="463" t="s">
        <v>445</v>
      </c>
      <c r="C26" s="463"/>
      <c r="D26" s="468" t="e">
        <f aca="false">D25*1.2</f>
        <v>#REF!</v>
      </c>
      <c r="E26" s="468" t="e">
        <f aca="false">E25*1.2</f>
        <v>#REF!</v>
      </c>
    </row>
    <row r="27" customFormat="false" ht="13.8" hidden="false" customHeight="false" outlineLevel="0" collapsed="false">
      <c r="A27" s="463"/>
      <c r="B27" s="463" t="s">
        <v>446</v>
      </c>
      <c r="C27" s="469"/>
      <c r="D27" s="469"/>
      <c r="E27" s="463"/>
    </row>
    <row r="29" customFormat="false" ht="14.65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53" objects="true" scenarios="true"/>
  <mergeCells count="5">
    <mergeCell ref="A1:B1"/>
    <mergeCell ref="A2:A3"/>
    <mergeCell ref="B2:B3"/>
    <mergeCell ref="C2:C3"/>
    <mergeCell ref="D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107" colorId="64" zoomScale="100" zoomScaleNormal="100" zoomScalePageLayoutView="100" workbookViewId="0">
      <selection pane="topLeft" activeCell="D132" activeCellId="0" sqref="D132"/>
    </sheetView>
  </sheetViews>
  <sheetFormatPr defaultRowHeight="13.8" zeroHeight="false" outlineLevelRow="0" outlineLevelCol="0"/>
  <cols>
    <col collapsed="false" customWidth="true" hidden="false" outlineLevel="0" max="1" min="1" style="0" width="5.16"/>
    <col collapsed="false" customWidth="true" hidden="false" outlineLevel="0" max="2" min="2" style="0" width="47.82"/>
    <col collapsed="false" customWidth="true" hidden="false" outlineLevel="0" max="3" min="3" style="0" width="8.67"/>
    <col collapsed="false" customWidth="true" hidden="false" outlineLevel="0" max="7" min="4" style="0" width="14.59"/>
    <col collapsed="false" customWidth="true" hidden="false" outlineLevel="0" max="8" min="8" style="156" width="14.59"/>
    <col collapsed="false" customWidth="true" hidden="false" outlineLevel="0" max="1025" min="9" style="0" width="8.67"/>
  </cols>
  <sheetData>
    <row r="1" customFormat="false" ht="67.15" hidden="false" customHeight="true" outlineLevel="0" collapsed="false">
      <c r="A1" s="470"/>
      <c r="B1" s="419"/>
      <c r="C1" s="419"/>
      <c r="D1" s="419"/>
      <c r="E1" s="410" t="s">
        <v>447</v>
      </c>
      <c r="F1" s="410"/>
      <c r="G1" s="410"/>
      <c r="H1" s="410"/>
    </row>
    <row r="2" customFormat="false" ht="14.65" hidden="false" customHeight="false" outlineLevel="0" collapsed="false">
      <c r="A2" s="470"/>
      <c r="B2" s="419"/>
      <c r="C2" s="419"/>
      <c r="D2" s="419"/>
      <c r="E2" s="413"/>
      <c r="F2" s="471"/>
      <c r="G2" s="471"/>
      <c r="H2" s="471"/>
    </row>
    <row r="3" customFormat="false" ht="28.35" hidden="false" customHeight="true" outlineLevel="0" collapsed="false">
      <c r="A3" s="472" t="s">
        <v>448</v>
      </c>
      <c r="B3" s="472"/>
      <c r="C3" s="472"/>
      <c r="D3" s="472"/>
      <c r="E3" s="472"/>
      <c r="F3" s="472"/>
      <c r="G3" s="472"/>
      <c r="H3" s="472"/>
    </row>
    <row r="4" customFormat="false" ht="17" hidden="false" customHeight="false" outlineLevel="0" collapsed="false">
      <c r="A4" s="473"/>
      <c r="B4" s="474"/>
      <c r="C4" s="475"/>
      <c r="D4" s="475"/>
      <c r="E4" s="475"/>
      <c r="F4" s="475"/>
      <c r="G4" s="475"/>
      <c r="H4" s="419"/>
    </row>
    <row r="5" customFormat="false" ht="17" hidden="false" customHeight="false" outlineLevel="0" collapsed="false">
      <c r="A5" s="470"/>
      <c r="B5" s="476" t="e">
        <f aca="false">#REF!</f>
        <v>#REF!</v>
      </c>
      <c r="C5" s="476"/>
      <c r="D5" s="476"/>
      <c r="E5" s="476"/>
      <c r="F5" s="476"/>
      <c r="G5" s="477"/>
      <c r="H5" s="419"/>
    </row>
    <row r="6" customFormat="false" ht="14.65" hidden="false" customHeight="false" outlineLevel="0" collapsed="false">
      <c r="A6" s="470"/>
      <c r="B6" s="478" t="s">
        <v>74</v>
      </c>
      <c r="C6" s="478"/>
      <c r="D6" s="478"/>
      <c r="E6" s="478"/>
      <c r="F6" s="478"/>
      <c r="G6" s="478"/>
      <c r="H6" s="419"/>
    </row>
    <row r="7" customFormat="false" ht="14.65" hidden="false" customHeight="false" outlineLevel="0" collapsed="false">
      <c r="A7" s="470"/>
      <c r="B7" s="419"/>
      <c r="C7" s="419"/>
      <c r="D7" s="419"/>
      <c r="E7" s="419"/>
      <c r="F7" s="479" t="s">
        <v>449</v>
      </c>
      <c r="G7" s="479"/>
      <c r="H7" s="479"/>
    </row>
    <row r="8" customFormat="false" ht="50.95" hidden="false" customHeight="false" outlineLevel="0" collapsed="false">
      <c r="A8" s="415" t="s">
        <v>76</v>
      </c>
      <c r="B8" s="416" t="s">
        <v>77</v>
      </c>
      <c r="C8" s="416" t="s">
        <v>78</v>
      </c>
      <c r="D8" s="416" t="s">
        <v>450</v>
      </c>
      <c r="E8" s="416" t="s">
        <v>80</v>
      </c>
      <c r="F8" s="480" t="s">
        <v>451</v>
      </c>
      <c r="G8" s="480" t="s">
        <v>452</v>
      </c>
      <c r="H8" s="416" t="s">
        <v>453</v>
      </c>
    </row>
    <row r="9" customFormat="false" ht="14.65" hidden="false" customHeight="false" outlineLevel="0" collapsed="false">
      <c r="A9" s="415" t="s">
        <v>385</v>
      </c>
      <c r="B9" s="415" t="s">
        <v>388</v>
      </c>
      <c r="C9" s="415" t="s">
        <v>390</v>
      </c>
      <c r="D9" s="415" t="s">
        <v>454</v>
      </c>
      <c r="E9" s="415" t="s">
        <v>455</v>
      </c>
      <c r="F9" s="415" t="s">
        <v>396</v>
      </c>
      <c r="G9" s="415"/>
      <c r="H9" s="415" t="s">
        <v>401</v>
      </c>
    </row>
    <row r="10" customFormat="false" ht="14.65" hidden="false" customHeight="true" outlineLevel="0" collapsed="false">
      <c r="A10" s="426" t="s">
        <v>83</v>
      </c>
      <c r="B10" s="426"/>
      <c r="C10" s="426"/>
      <c r="D10" s="426"/>
      <c r="E10" s="426"/>
      <c r="F10" s="426"/>
      <c r="G10" s="426"/>
      <c r="H10" s="426"/>
    </row>
    <row r="11" customFormat="false" ht="22.35" hidden="false" customHeight="false" outlineLevel="0" collapsed="false">
      <c r="A11" s="481" t="s">
        <v>385</v>
      </c>
      <c r="B11" s="482" t="s">
        <v>456</v>
      </c>
      <c r="C11" s="416" t="s">
        <v>85</v>
      </c>
      <c r="D11" s="416" t="n">
        <v>111</v>
      </c>
      <c r="E11" s="416" t="n">
        <v>111</v>
      </c>
      <c r="F11" s="416" t="n">
        <v>111</v>
      </c>
      <c r="G11" s="416"/>
      <c r="H11" s="416" t="n">
        <v>111</v>
      </c>
    </row>
    <row r="12" customFormat="false" ht="22.35" hidden="false" customHeight="false" outlineLevel="0" collapsed="false">
      <c r="A12" s="481" t="s">
        <v>388</v>
      </c>
      <c r="B12" s="482" t="s">
        <v>86</v>
      </c>
      <c r="C12" s="416" t="s">
        <v>85</v>
      </c>
      <c r="D12" s="416" t="n">
        <v>117.801</v>
      </c>
      <c r="E12" s="416" t="n">
        <v>117.801</v>
      </c>
      <c r="F12" s="416" t="n">
        <v>117.801</v>
      </c>
      <c r="G12" s="416"/>
      <c r="H12" s="416" t="n">
        <v>117.801</v>
      </c>
    </row>
    <row r="13" customFormat="false" ht="32.05" hidden="false" customHeight="false" outlineLevel="0" collapsed="false">
      <c r="A13" s="481" t="s">
        <v>390</v>
      </c>
      <c r="B13" s="482" t="s">
        <v>457</v>
      </c>
      <c r="C13" s="416" t="s">
        <v>458</v>
      </c>
      <c r="D13" s="416" t="s">
        <v>459</v>
      </c>
      <c r="E13" s="416"/>
      <c r="F13" s="424" t="n">
        <v>138.258033341387</v>
      </c>
      <c r="G13" s="424"/>
      <c r="H13" s="424" t="e">
        <f aca="false">#REF!*1000/#REF!</f>
        <v>#REF!</v>
      </c>
    </row>
    <row r="14" customFormat="false" ht="14.65" hidden="false" customHeight="true" outlineLevel="0" collapsed="false">
      <c r="A14" s="481" t="s">
        <v>89</v>
      </c>
      <c r="B14" s="482" t="s">
        <v>460</v>
      </c>
      <c r="C14" s="416"/>
      <c r="D14" s="416" t="s">
        <v>43</v>
      </c>
      <c r="E14" s="416" t="s">
        <v>43</v>
      </c>
      <c r="F14" s="416" t="s">
        <v>43</v>
      </c>
      <c r="G14" s="416"/>
      <c r="H14" s="416" t="s">
        <v>43</v>
      </c>
    </row>
    <row r="15" customFormat="false" ht="32.2" hidden="false" customHeight="true" outlineLevel="0" collapsed="false">
      <c r="A15" s="481" t="s">
        <v>454</v>
      </c>
      <c r="B15" s="482" t="s">
        <v>461</v>
      </c>
      <c r="C15" s="416" t="s">
        <v>92</v>
      </c>
      <c r="D15" s="416" t="s">
        <v>459</v>
      </c>
      <c r="E15" s="416"/>
      <c r="F15" s="416" t="s">
        <v>43</v>
      </c>
      <c r="G15" s="416"/>
      <c r="H15" s="416" t="s">
        <v>43</v>
      </c>
    </row>
    <row r="16" customFormat="false" ht="20.95" hidden="false" customHeight="false" outlineLevel="0" collapsed="false">
      <c r="A16" s="481" t="s">
        <v>455</v>
      </c>
      <c r="B16" s="482" t="s">
        <v>462</v>
      </c>
      <c r="C16" s="416" t="s">
        <v>92</v>
      </c>
      <c r="D16" s="416" t="s">
        <v>459</v>
      </c>
      <c r="E16" s="416"/>
      <c r="F16" s="424" t="n">
        <v>163.5</v>
      </c>
      <c r="G16" s="424"/>
      <c r="H16" s="424" t="e">
        <f aca="false">#REF!*1000/#REF!</f>
        <v>#REF!</v>
      </c>
    </row>
    <row r="17" customFormat="false" ht="14.65" hidden="false" customHeight="false" outlineLevel="0" collapsed="false">
      <c r="A17" s="481" t="s">
        <v>396</v>
      </c>
      <c r="B17" s="482" t="s">
        <v>94</v>
      </c>
      <c r="C17" s="416" t="s">
        <v>95</v>
      </c>
      <c r="D17" s="416" t="n">
        <v>12.73</v>
      </c>
      <c r="E17" s="416" t="n">
        <v>133109.692</v>
      </c>
      <c r="F17" s="416" t="n">
        <v>159986.066</v>
      </c>
      <c r="G17" s="416"/>
      <c r="H17" s="416" t="n">
        <v>140201.342</v>
      </c>
    </row>
    <row r="18" customFormat="false" ht="22.35" hidden="false" customHeight="false" outlineLevel="0" collapsed="false">
      <c r="A18" s="481" t="s">
        <v>401</v>
      </c>
      <c r="B18" s="482" t="s">
        <v>463</v>
      </c>
      <c r="C18" s="416" t="s">
        <v>95</v>
      </c>
      <c r="D18" s="416" t="s">
        <v>459</v>
      </c>
      <c r="E18" s="416" t="n">
        <v>2865.375</v>
      </c>
      <c r="F18" s="416" t="n">
        <v>4282.204</v>
      </c>
      <c r="G18" s="416"/>
      <c r="H18" s="416" t="n">
        <v>3763.571</v>
      </c>
    </row>
    <row r="19" customFormat="false" ht="22.35" hidden="false" customHeight="false" outlineLevel="0" collapsed="false">
      <c r="A19" s="481" t="s">
        <v>403</v>
      </c>
      <c r="B19" s="482" t="s">
        <v>464</v>
      </c>
      <c r="C19" s="416" t="s">
        <v>95</v>
      </c>
      <c r="D19" s="416" t="n">
        <v>12.73</v>
      </c>
      <c r="E19" s="416" t="n">
        <v>130244.317</v>
      </c>
      <c r="F19" s="416" t="n">
        <v>155703.862</v>
      </c>
      <c r="G19" s="416"/>
      <c r="H19" s="416" t="n">
        <v>136437.771</v>
      </c>
    </row>
    <row r="20" customFormat="false" ht="20.85" hidden="false" customHeight="false" outlineLevel="0" collapsed="false">
      <c r="A20" s="481" t="s">
        <v>405</v>
      </c>
      <c r="B20" s="482" t="s">
        <v>98</v>
      </c>
      <c r="C20" s="416" t="s">
        <v>99</v>
      </c>
      <c r="D20" s="416"/>
      <c r="E20" s="424" t="n">
        <f aca="false">131-E29-E58</f>
        <v>103</v>
      </c>
      <c r="F20" s="483" t="n">
        <v>166.234000801921</v>
      </c>
      <c r="G20" s="483" t="n">
        <v>166.84013063132</v>
      </c>
      <c r="H20" s="424" t="e">
        <f aca="false">#REF!</f>
        <v>#REF!</v>
      </c>
    </row>
    <row r="21" customFormat="false" ht="20.85" hidden="false" customHeight="false" outlineLevel="0" collapsed="false">
      <c r="A21" s="481" t="s">
        <v>407</v>
      </c>
      <c r="B21" s="482" t="s">
        <v>100</v>
      </c>
      <c r="C21" s="416" t="s">
        <v>101</v>
      </c>
      <c r="D21" s="416"/>
      <c r="E21" s="424" t="e">
        <f aca="false">E22/12/E20*1000</f>
        <v>#REF!</v>
      </c>
      <c r="F21" s="430" t="n">
        <v>14570.2474958601</v>
      </c>
      <c r="G21" s="430" t="n">
        <v>15159.9227981921</v>
      </c>
      <c r="H21" s="424" t="e">
        <f aca="false">H22/H20/12*1000</f>
        <v>#REF!</v>
      </c>
    </row>
    <row r="22" customFormat="false" ht="14.65" hidden="false" customHeight="false" outlineLevel="0" collapsed="false">
      <c r="A22" s="481" t="s">
        <v>409</v>
      </c>
      <c r="B22" s="482" t="s">
        <v>102</v>
      </c>
      <c r="C22" s="416" t="s">
        <v>383</v>
      </c>
      <c r="D22" s="424" t="e">
        <f aca="false">(#REF!+((#REF!+#REF!)/#REF!*#REF!)/#REF!*#REF!)/1000</f>
        <v>#REF!</v>
      </c>
      <c r="E22" s="424" t="e">
        <f aca="false">(#REF!+(((#REF!+#REF!)/#REF!*#REF!))/#REF!*#REF!)/1000</f>
        <v>#REF!</v>
      </c>
      <c r="F22" s="428" t="n">
        <v>29064.8464069319</v>
      </c>
      <c r="G22" s="428" t="n">
        <v>30351.4020001332</v>
      </c>
      <c r="H22" s="424" t="e">
        <f aca="false">#REF!/1000</f>
        <v>#REF!</v>
      </c>
    </row>
    <row r="23" customFormat="false" ht="20.85" hidden="false" customHeight="false" outlineLevel="0" collapsed="false">
      <c r="A23" s="481" t="s">
        <v>411</v>
      </c>
      <c r="B23" s="482" t="s">
        <v>103</v>
      </c>
      <c r="C23" s="416" t="s">
        <v>383</v>
      </c>
      <c r="D23" s="416" t="s">
        <v>459</v>
      </c>
      <c r="E23" s="424" t="e">
        <f aca="false">#REF!/1000</f>
        <v>#REF!</v>
      </c>
      <c r="F23" s="428" t="n">
        <v>357.10904</v>
      </c>
      <c r="G23" s="428" t="n">
        <v>357.10904</v>
      </c>
      <c r="H23" s="424" t="e">
        <f aca="false">H24</f>
        <v>#REF!</v>
      </c>
    </row>
    <row r="24" customFormat="false" ht="13.8" hidden="false" customHeight="false" outlineLevel="0" collapsed="false">
      <c r="A24" s="481" t="s">
        <v>104</v>
      </c>
      <c r="B24" s="482" t="s">
        <v>465</v>
      </c>
      <c r="C24" s="416" t="s">
        <v>383</v>
      </c>
      <c r="D24" s="416" t="s">
        <v>459</v>
      </c>
      <c r="E24" s="424" t="e">
        <f aca="false">E23</f>
        <v>#REF!</v>
      </c>
      <c r="F24" s="428" t="n">
        <v>357.10904</v>
      </c>
      <c r="G24" s="428" t="n">
        <v>357.10904</v>
      </c>
      <c r="H24" s="424" t="e">
        <f aca="false">#REF!/1000</f>
        <v>#REF!</v>
      </c>
    </row>
    <row r="25" customFormat="false" ht="14.65" hidden="false" customHeight="false" outlineLevel="0" collapsed="false">
      <c r="A25" s="481" t="s">
        <v>413</v>
      </c>
      <c r="B25" s="482" t="s">
        <v>106</v>
      </c>
      <c r="C25" s="416" t="s">
        <v>383</v>
      </c>
      <c r="D25" s="424" t="e">
        <f aca="false">(#REF!+((#REF!+#REF!)/#REF!*#REF!)/#REF!*#REF!)/1000</f>
        <v>#REF!</v>
      </c>
      <c r="E25" s="424" t="e">
        <f aca="false">(#REF!+(((#REF!+#REF!)/#REF!*#REF!)/#REF!*#REF!))/1000</f>
        <v>#REF!</v>
      </c>
      <c r="F25" s="428" t="n">
        <v>873.01356</v>
      </c>
      <c r="G25" s="428" t="n">
        <v>873.01356</v>
      </c>
      <c r="H25" s="424" t="e">
        <f aca="false">#REF!/1000</f>
        <v>#REF!</v>
      </c>
    </row>
    <row r="26" customFormat="false" ht="14.65" hidden="false" customHeight="false" outlineLevel="0" collapsed="false">
      <c r="A26" s="481" t="s">
        <v>415</v>
      </c>
      <c r="B26" s="482" t="s">
        <v>107</v>
      </c>
      <c r="C26" s="416" t="s">
        <v>383</v>
      </c>
      <c r="D26" s="424" t="n">
        <v>0</v>
      </c>
      <c r="E26" s="424" t="e">
        <f aca="false">#REF!/1000</f>
        <v>#REF!</v>
      </c>
      <c r="F26" s="428" t="n">
        <v>5620.30975029912</v>
      </c>
      <c r="G26" s="428" t="n">
        <v>6122.07998414686</v>
      </c>
      <c r="H26" s="424" t="e">
        <f aca="false">#REF!/1000</f>
        <v>#REF!</v>
      </c>
    </row>
    <row r="27" customFormat="false" ht="14.65" hidden="false" customHeight="true" outlineLevel="0" collapsed="false">
      <c r="A27" s="426" t="s">
        <v>108</v>
      </c>
      <c r="B27" s="426"/>
      <c r="C27" s="426"/>
      <c r="D27" s="426"/>
      <c r="E27" s="426"/>
      <c r="F27" s="426"/>
      <c r="G27" s="426"/>
      <c r="H27" s="426"/>
    </row>
    <row r="28" customFormat="false" ht="22.45" hidden="false" customHeight="false" outlineLevel="0" collapsed="false">
      <c r="A28" s="481" t="s">
        <v>385</v>
      </c>
      <c r="B28" s="482" t="s">
        <v>466</v>
      </c>
      <c r="C28" s="416" t="s">
        <v>110</v>
      </c>
      <c r="D28" s="416" t="n">
        <v>18134.75</v>
      </c>
      <c r="E28" s="416" t="n">
        <v>18134.75</v>
      </c>
      <c r="F28" s="416" t="n">
        <v>18360.75</v>
      </c>
      <c r="G28" s="416"/>
      <c r="H28" s="416" t="n">
        <v>18134.75</v>
      </c>
    </row>
    <row r="29" customFormat="false" ht="20.85" hidden="false" customHeight="false" outlineLevel="0" collapsed="false">
      <c r="A29" s="481" t="s">
        <v>388</v>
      </c>
      <c r="B29" s="482" t="s">
        <v>98</v>
      </c>
      <c r="C29" s="416" t="s">
        <v>99</v>
      </c>
      <c r="D29" s="416"/>
      <c r="E29" s="424" t="n">
        <v>14</v>
      </c>
      <c r="F29" s="483" t="n">
        <v>54.7321536563359</v>
      </c>
      <c r="G29" s="483" t="n">
        <v>54.2842161177473</v>
      </c>
      <c r="H29" s="424" t="e">
        <f aca="false">#REF!</f>
        <v>#REF!</v>
      </c>
    </row>
    <row r="30" customFormat="false" ht="20.85" hidden="false" customHeight="false" outlineLevel="0" collapsed="false">
      <c r="A30" s="481" t="s">
        <v>390</v>
      </c>
      <c r="B30" s="482" t="s">
        <v>100</v>
      </c>
      <c r="C30" s="416" t="s">
        <v>467</v>
      </c>
      <c r="D30" s="416"/>
      <c r="E30" s="424" t="e">
        <f aca="false">E41/12/E29*1000</f>
        <v>#REF!</v>
      </c>
      <c r="F30" s="430" t="n">
        <v>11970.6041761298</v>
      </c>
      <c r="G30" s="430" t="n">
        <v>12415.6241357375</v>
      </c>
      <c r="H30" s="424" t="e">
        <f aca="false">H41/H29/12*1000</f>
        <v>#REF!</v>
      </c>
    </row>
    <row r="31" customFormat="false" ht="22.35" hidden="false" customHeight="false" outlineLevel="0" collapsed="false">
      <c r="A31" s="481" t="s">
        <v>454</v>
      </c>
      <c r="B31" s="482" t="s">
        <v>111</v>
      </c>
      <c r="C31" s="416" t="s">
        <v>95</v>
      </c>
      <c r="D31" s="416" t="n">
        <v>12.73</v>
      </c>
      <c r="E31" s="416" t="n">
        <v>130244.317</v>
      </c>
      <c r="F31" s="416" t="n">
        <v>155703.862</v>
      </c>
      <c r="G31" s="416"/>
      <c r="H31" s="416" t="n">
        <v>136437.771</v>
      </c>
    </row>
    <row r="32" customFormat="false" ht="14.65" hidden="false" customHeight="false" outlineLevel="0" collapsed="false">
      <c r="A32" s="481" t="s">
        <v>455</v>
      </c>
      <c r="B32" s="482" t="s">
        <v>112</v>
      </c>
      <c r="C32" s="416" t="s">
        <v>95</v>
      </c>
      <c r="D32" s="416" t="s">
        <v>459</v>
      </c>
      <c r="E32" s="484" t="n">
        <v>10120.6</v>
      </c>
      <c r="F32" s="416" t="n">
        <v>10944.409</v>
      </c>
      <c r="G32" s="416"/>
      <c r="H32" s="416" t="n">
        <v>10905.4</v>
      </c>
    </row>
    <row r="33" customFormat="false" ht="14.65" hidden="false" customHeight="false" outlineLevel="0" collapsed="false">
      <c r="A33" s="481" t="s">
        <v>113</v>
      </c>
      <c r="B33" s="482" t="s">
        <v>114</v>
      </c>
      <c r="C33" s="416" t="s">
        <v>20</v>
      </c>
      <c r="D33" s="416"/>
      <c r="E33" s="416"/>
      <c r="F33" s="416"/>
      <c r="G33" s="416"/>
      <c r="H33" s="416"/>
    </row>
    <row r="34" customFormat="false" ht="14.65" hidden="false" customHeight="false" outlineLevel="0" collapsed="false">
      <c r="A34" s="481" t="s">
        <v>396</v>
      </c>
      <c r="B34" s="482" t="s">
        <v>115</v>
      </c>
      <c r="C34" s="416" t="s">
        <v>95</v>
      </c>
      <c r="D34" s="416" t="s">
        <v>459</v>
      </c>
      <c r="E34" s="416"/>
      <c r="F34" s="416"/>
      <c r="G34" s="416"/>
      <c r="H34" s="416"/>
    </row>
    <row r="35" customFormat="false" ht="14.65" hidden="false" customHeight="false" outlineLevel="0" collapsed="false">
      <c r="A35" s="481" t="s">
        <v>116</v>
      </c>
      <c r="B35" s="482" t="s">
        <v>114</v>
      </c>
      <c r="C35" s="416" t="s">
        <v>20</v>
      </c>
      <c r="D35" s="416"/>
      <c r="E35" s="416"/>
      <c r="F35" s="416"/>
      <c r="G35" s="416"/>
      <c r="H35" s="416"/>
    </row>
    <row r="36" customFormat="false" ht="22.35" hidden="false" customHeight="false" outlineLevel="0" collapsed="false">
      <c r="A36" s="481" t="s">
        <v>401</v>
      </c>
      <c r="B36" s="482" t="s">
        <v>468</v>
      </c>
      <c r="C36" s="416" t="s">
        <v>95</v>
      </c>
      <c r="D36" s="416" t="n">
        <v>12.73</v>
      </c>
      <c r="E36" s="416" t="n">
        <v>120123.717</v>
      </c>
      <c r="F36" s="416" t="n">
        <v>144759.453</v>
      </c>
      <c r="G36" s="416"/>
      <c r="H36" s="416" t="n">
        <v>125532.371</v>
      </c>
    </row>
    <row r="37" customFormat="false" ht="14.65" hidden="false" customHeight="false" outlineLevel="0" collapsed="false">
      <c r="A37" s="481" t="s">
        <v>118</v>
      </c>
      <c r="B37" s="482" t="s">
        <v>469</v>
      </c>
      <c r="C37" s="416" t="s">
        <v>95</v>
      </c>
      <c r="D37" s="416"/>
      <c r="E37" s="416"/>
      <c r="F37" s="416" t="n">
        <v>0</v>
      </c>
      <c r="G37" s="416"/>
      <c r="H37" s="416" t="n">
        <v>0</v>
      </c>
    </row>
    <row r="38" customFormat="false" ht="14.65" hidden="false" customHeight="false" outlineLevel="0" collapsed="false">
      <c r="A38" s="481" t="s">
        <v>120</v>
      </c>
      <c r="B38" s="482" t="s">
        <v>470</v>
      </c>
      <c r="C38" s="416" t="s">
        <v>95</v>
      </c>
      <c r="D38" s="416" t="n">
        <v>12.73</v>
      </c>
      <c r="E38" s="416" t="n">
        <v>120123.717</v>
      </c>
      <c r="F38" s="416" t="n">
        <v>144759.453</v>
      </c>
      <c r="G38" s="416"/>
      <c r="H38" s="416" t="n">
        <v>125532.371</v>
      </c>
    </row>
    <row r="39" customFormat="false" ht="14.65" hidden="false" customHeight="false" outlineLevel="0" collapsed="false">
      <c r="A39" s="481" t="s">
        <v>471</v>
      </c>
      <c r="B39" s="482" t="s">
        <v>123</v>
      </c>
      <c r="C39" s="416" t="s">
        <v>95</v>
      </c>
      <c r="D39" s="416" t="n">
        <v>12.73</v>
      </c>
      <c r="E39" s="416" t="n">
        <v>120123.717</v>
      </c>
      <c r="F39" s="416" t="n">
        <v>144759.453</v>
      </c>
      <c r="G39" s="416"/>
      <c r="H39" s="416" t="n">
        <v>125532.371</v>
      </c>
    </row>
    <row r="40" customFormat="false" ht="14.65" hidden="false" customHeight="false" outlineLevel="0" collapsed="false">
      <c r="A40" s="481" t="s">
        <v>472</v>
      </c>
      <c r="B40" s="482" t="s">
        <v>125</v>
      </c>
      <c r="C40" s="416" t="s">
        <v>95</v>
      </c>
      <c r="D40" s="416"/>
      <c r="E40" s="416"/>
      <c r="F40" s="416"/>
      <c r="G40" s="416"/>
      <c r="H40" s="416"/>
    </row>
    <row r="41" customFormat="false" ht="14.65" hidden="false" customHeight="false" outlineLevel="0" collapsed="false">
      <c r="A41" s="481" t="s">
        <v>403</v>
      </c>
      <c r="B41" s="482" t="s">
        <v>102</v>
      </c>
      <c r="C41" s="416" t="s">
        <v>383</v>
      </c>
      <c r="D41" s="424" t="e">
        <f aca="false">(#REF!+((#REF!+#REF!)/#REF!*#REF!)/#REF!*#REF!)/1000</f>
        <v>#REF!</v>
      </c>
      <c r="E41" s="424" t="e">
        <f aca="false">(#REF!+(((#REF!+#REF!)/#REF!*#REF!))/#REF!*#REF!)/1000</f>
        <v>#REF!</v>
      </c>
      <c r="F41" s="428" t="n">
        <v>7862.12336552537</v>
      </c>
      <c r="G41" s="428" t="n">
        <v>8087.66908585313</v>
      </c>
      <c r="H41" s="424" t="e">
        <f aca="false">#REF!/1000</f>
        <v>#REF!</v>
      </c>
    </row>
    <row r="42" customFormat="false" ht="20.85" hidden="false" customHeight="false" outlineLevel="0" collapsed="false">
      <c r="A42" s="481" t="s">
        <v>405</v>
      </c>
      <c r="B42" s="482" t="s">
        <v>103</v>
      </c>
      <c r="C42" s="416" t="s">
        <v>383</v>
      </c>
      <c r="D42" s="416" t="s">
        <v>459</v>
      </c>
      <c r="E42" s="424" t="e">
        <f aca="false">#REF!/1000</f>
        <v>#REF!</v>
      </c>
      <c r="F42" s="428" t="n">
        <v>346.43659</v>
      </c>
      <c r="G42" s="428" t="n">
        <v>346.43659</v>
      </c>
      <c r="H42" s="485" t="e">
        <f aca="false">H43</f>
        <v>#REF!</v>
      </c>
    </row>
    <row r="43" customFormat="false" ht="13.8" hidden="false" customHeight="false" outlineLevel="0" collapsed="false">
      <c r="A43" s="481" t="s">
        <v>126</v>
      </c>
      <c r="B43" s="482" t="s">
        <v>465</v>
      </c>
      <c r="C43" s="416" t="s">
        <v>383</v>
      </c>
      <c r="D43" s="416" t="s">
        <v>459</v>
      </c>
      <c r="E43" s="424" t="e">
        <f aca="false">E42</f>
        <v>#REF!</v>
      </c>
      <c r="F43" s="428" t="n">
        <v>346.43659</v>
      </c>
      <c r="G43" s="428" t="n">
        <v>346.43659</v>
      </c>
      <c r="H43" s="424" t="e">
        <f aca="false">#REF!/1000</f>
        <v>#REF!</v>
      </c>
    </row>
    <row r="44" customFormat="false" ht="14.65" hidden="false" customHeight="false" outlineLevel="0" collapsed="false">
      <c r="A44" s="481" t="s">
        <v>407</v>
      </c>
      <c r="B44" s="482" t="s">
        <v>106</v>
      </c>
      <c r="C44" s="416" t="s">
        <v>383</v>
      </c>
      <c r="D44" s="424" t="e">
        <f aca="false">(#REF!+((#REF!+#REF!)/#REF!*#REF!)/#REF!*#REF!)/1000</f>
        <v>#REF!</v>
      </c>
      <c r="E44" s="424" t="e">
        <f aca="false">(#REF!+(((#REF!+#REF!)/#REF!*#REF!)/#REF!*#REF!))/1000</f>
        <v>#REF!</v>
      </c>
      <c r="F44" s="428" t="n">
        <v>250.94052</v>
      </c>
      <c r="G44" s="428" t="n">
        <v>250.94052</v>
      </c>
      <c r="H44" s="424" t="e">
        <f aca="false">#REF!/1000</f>
        <v>#REF!</v>
      </c>
    </row>
    <row r="45" customFormat="false" ht="14.65" hidden="false" customHeight="false" outlineLevel="0" collapsed="false">
      <c r="A45" s="481" t="s">
        <v>409</v>
      </c>
      <c r="B45" s="482" t="s">
        <v>107</v>
      </c>
      <c r="C45" s="416" t="s">
        <v>383</v>
      </c>
      <c r="D45" s="416" t="n">
        <v>0</v>
      </c>
      <c r="E45" s="424" t="e">
        <f aca="false">#REF!/1000</f>
        <v>#REF!</v>
      </c>
      <c r="F45" s="428" t="n">
        <v>265.194674330713</v>
      </c>
      <c r="G45" s="428" t="n">
        <v>285.355918160347</v>
      </c>
      <c r="H45" s="424" t="e">
        <f aca="false">#REF!/1000</f>
        <v>#REF!</v>
      </c>
    </row>
    <row r="46" customFormat="false" ht="32.2" hidden="false" customHeight="false" outlineLevel="0" collapsed="false">
      <c r="A46" s="481" t="s">
        <v>473</v>
      </c>
      <c r="B46" s="482" t="s">
        <v>474</v>
      </c>
      <c r="C46" s="416" t="s">
        <v>85</v>
      </c>
      <c r="D46" s="416" t="n">
        <v>117.544</v>
      </c>
      <c r="E46" s="416" t="n">
        <v>117.544</v>
      </c>
      <c r="F46" s="416" t="n">
        <v>117.801</v>
      </c>
      <c r="G46" s="416"/>
      <c r="H46" s="486" t="n">
        <v>117.544</v>
      </c>
    </row>
    <row r="47" customFormat="false" ht="14.65" hidden="false" customHeight="false" outlineLevel="0" collapsed="false">
      <c r="A47" s="481" t="s">
        <v>104</v>
      </c>
      <c r="B47" s="482" t="s">
        <v>12</v>
      </c>
      <c r="C47" s="416" t="s">
        <v>85</v>
      </c>
      <c r="D47" s="487" t="n">
        <v>55.321</v>
      </c>
      <c r="E47" s="487" t="n">
        <v>55.321</v>
      </c>
      <c r="F47" s="416" t="n">
        <v>55.321</v>
      </c>
      <c r="G47" s="416"/>
      <c r="H47" s="458" t="n">
        <v>55.321</v>
      </c>
    </row>
    <row r="48" customFormat="false" ht="14.65" hidden="false" customHeight="false" outlineLevel="0" collapsed="false">
      <c r="A48" s="481" t="s">
        <v>129</v>
      </c>
      <c r="B48" s="482" t="s">
        <v>475</v>
      </c>
      <c r="C48" s="416" t="s">
        <v>85</v>
      </c>
      <c r="D48" s="487" t="n">
        <v>0</v>
      </c>
      <c r="E48" s="487" t="n">
        <v>0</v>
      </c>
      <c r="F48" s="416" t="n">
        <v>0</v>
      </c>
      <c r="G48" s="416"/>
      <c r="H48" s="458" t="n">
        <v>0</v>
      </c>
    </row>
    <row r="49" customFormat="false" ht="14.65" hidden="false" customHeight="false" outlineLevel="0" collapsed="false">
      <c r="A49" s="481" t="s">
        <v>131</v>
      </c>
      <c r="B49" s="482" t="s">
        <v>476</v>
      </c>
      <c r="C49" s="416" t="s">
        <v>85</v>
      </c>
      <c r="D49" s="487" t="n">
        <v>4.844</v>
      </c>
      <c r="E49" s="487" t="n">
        <v>4.844</v>
      </c>
      <c r="F49" s="416" t="n">
        <v>4.844</v>
      </c>
      <c r="G49" s="416"/>
      <c r="H49" s="458" t="n">
        <v>4.844</v>
      </c>
    </row>
    <row r="50" customFormat="false" ht="14.65" hidden="false" customHeight="false" outlineLevel="0" collapsed="false">
      <c r="A50" s="481" t="s">
        <v>477</v>
      </c>
      <c r="B50" s="482" t="s">
        <v>132</v>
      </c>
      <c r="C50" s="416" t="s">
        <v>85</v>
      </c>
      <c r="D50" s="487" t="n">
        <v>57.379</v>
      </c>
      <c r="E50" s="487" t="n">
        <v>57.379</v>
      </c>
      <c r="F50" s="416" t="n">
        <v>57.636</v>
      </c>
      <c r="G50" s="416"/>
      <c r="H50" s="458" t="n">
        <v>57.379</v>
      </c>
    </row>
    <row r="51" customFormat="false" ht="14.65" hidden="false" customHeight="true" outlineLevel="0" collapsed="false">
      <c r="A51" s="426" t="s">
        <v>133</v>
      </c>
      <c r="B51" s="426"/>
      <c r="C51" s="426"/>
      <c r="D51" s="426"/>
      <c r="E51" s="426"/>
      <c r="F51" s="426"/>
      <c r="G51" s="426"/>
      <c r="H51" s="426"/>
    </row>
    <row r="52" customFormat="false" ht="22.45" hidden="false" customHeight="false" outlineLevel="0" collapsed="false">
      <c r="A52" s="481" t="s">
        <v>385</v>
      </c>
      <c r="B52" s="482" t="s">
        <v>478</v>
      </c>
      <c r="C52" s="416" t="s">
        <v>135</v>
      </c>
      <c r="D52" s="416"/>
      <c r="E52" s="416"/>
      <c r="F52" s="416"/>
      <c r="G52" s="416"/>
      <c r="H52" s="416"/>
    </row>
    <row r="53" customFormat="false" ht="14.65" hidden="false" customHeight="false" outlineLevel="0" collapsed="false">
      <c r="A53" s="481" t="s">
        <v>136</v>
      </c>
      <c r="B53" s="482" t="s">
        <v>137</v>
      </c>
      <c r="C53" s="416" t="s">
        <v>135</v>
      </c>
      <c r="D53" s="416"/>
      <c r="E53" s="416"/>
      <c r="F53" s="416"/>
      <c r="G53" s="416"/>
      <c r="H53" s="416"/>
    </row>
    <row r="54" customFormat="false" ht="22.45" hidden="false" customHeight="false" outlineLevel="0" collapsed="false">
      <c r="A54" s="481" t="s">
        <v>138</v>
      </c>
      <c r="B54" s="482" t="s">
        <v>479</v>
      </c>
      <c r="C54" s="416" t="s">
        <v>135</v>
      </c>
      <c r="D54" s="416"/>
      <c r="E54" s="416"/>
      <c r="F54" s="416"/>
      <c r="G54" s="416"/>
      <c r="H54" s="416"/>
    </row>
    <row r="55" customFormat="false" ht="13.8" hidden="false" customHeight="true" outlineLevel="0" collapsed="false">
      <c r="A55" s="481" t="s">
        <v>140</v>
      </c>
      <c r="B55" s="482" t="s">
        <v>475</v>
      </c>
      <c r="C55" s="416" t="s">
        <v>135</v>
      </c>
      <c r="D55" s="416" t="s">
        <v>43</v>
      </c>
      <c r="E55" s="416" t="s">
        <v>43</v>
      </c>
      <c r="F55" s="416" t="s">
        <v>43</v>
      </c>
      <c r="G55" s="416"/>
      <c r="H55" s="416" t="s">
        <v>43</v>
      </c>
    </row>
    <row r="56" customFormat="false" ht="13.8" hidden="false" customHeight="false" outlineLevel="0" collapsed="false">
      <c r="A56" s="481" t="s">
        <v>142</v>
      </c>
      <c r="B56" s="482" t="s">
        <v>476</v>
      </c>
      <c r="C56" s="416" t="s">
        <v>135</v>
      </c>
      <c r="D56" s="416"/>
      <c r="E56" s="416"/>
      <c r="F56" s="416"/>
      <c r="G56" s="416"/>
      <c r="H56" s="416"/>
    </row>
    <row r="57" customFormat="false" ht="13.8" hidden="false" customHeight="false" outlineLevel="0" collapsed="false">
      <c r="A57" s="481" t="s">
        <v>480</v>
      </c>
      <c r="B57" s="482" t="s">
        <v>58</v>
      </c>
      <c r="C57" s="416" t="s">
        <v>135</v>
      </c>
      <c r="D57" s="416"/>
      <c r="E57" s="416"/>
      <c r="F57" s="416"/>
      <c r="G57" s="416"/>
      <c r="H57" s="416"/>
    </row>
    <row r="58" customFormat="false" ht="20.85" hidden="false" customHeight="false" outlineLevel="0" collapsed="false">
      <c r="A58" s="481" t="s">
        <v>388</v>
      </c>
      <c r="B58" s="482" t="s">
        <v>98</v>
      </c>
      <c r="C58" s="416" t="s">
        <v>99</v>
      </c>
      <c r="D58" s="416"/>
      <c r="E58" s="424" t="n">
        <v>14</v>
      </c>
      <c r="F58" s="483" t="n">
        <v>19.970321143264</v>
      </c>
      <c r="G58" s="483" t="n">
        <v>19.8121288444115</v>
      </c>
      <c r="H58" s="424" t="e">
        <f aca="false">#REF!</f>
        <v>#REF!</v>
      </c>
    </row>
    <row r="59" customFormat="false" ht="20.85" hidden="false" customHeight="false" outlineLevel="0" collapsed="false">
      <c r="A59" s="481" t="s">
        <v>390</v>
      </c>
      <c r="B59" s="482" t="s">
        <v>100</v>
      </c>
      <c r="C59" s="416" t="s">
        <v>101</v>
      </c>
      <c r="D59" s="416"/>
      <c r="E59" s="424" t="e">
        <f aca="false">E71/E58/12*1000</f>
        <v>#REF!</v>
      </c>
      <c r="F59" s="430" t="n">
        <v>12697.0954814993</v>
      </c>
      <c r="G59" s="430" t="n">
        <v>13178.4039646102</v>
      </c>
      <c r="H59" s="424" t="e">
        <f aca="false">H71/H58/12*1000</f>
        <v>#REF!</v>
      </c>
    </row>
    <row r="60" customFormat="false" ht="22.35" hidden="false" customHeight="false" outlineLevel="0" collapsed="false">
      <c r="A60" s="481" t="s">
        <v>454</v>
      </c>
      <c r="B60" s="482" t="s">
        <v>143</v>
      </c>
      <c r="C60" s="416" t="s">
        <v>95</v>
      </c>
      <c r="D60" s="416" t="n">
        <v>12.73</v>
      </c>
      <c r="E60" s="484" t="n">
        <v>119745.998</v>
      </c>
      <c r="F60" s="484" t="n">
        <v>143375.406</v>
      </c>
      <c r="G60" s="484"/>
      <c r="H60" s="484" t="n">
        <v>124151.922</v>
      </c>
    </row>
    <row r="61" customFormat="false" ht="14.65" hidden="false" customHeight="false" outlineLevel="0" collapsed="false">
      <c r="A61" s="481" t="s">
        <v>144</v>
      </c>
      <c r="B61" s="482" t="s">
        <v>145</v>
      </c>
      <c r="C61" s="416" t="s">
        <v>95</v>
      </c>
      <c r="D61" s="416" t="s">
        <v>459</v>
      </c>
      <c r="E61" s="416"/>
      <c r="F61" s="484"/>
      <c r="G61" s="484"/>
      <c r="H61" s="484"/>
    </row>
    <row r="62" customFormat="false" ht="14.65" hidden="false" customHeight="false" outlineLevel="0" collapsed="false">
      <c r="A62" s="481" t="s">
        <v>481</v>
      </c>
      <c r="B62" s="482" t="s">
        <v>482</v>
      </c>
      <c r="C62" s="416" t="s">
        <v>95</v>
      </c>
      <c r="D62" s="416" t="s">
        <v>459</v>
      </c>
      <c r="E62" s="416"/>
      <c r="F62" s="484"/>
      <c r="G62" s="484"/>
      <c r="H62" s="484"/>
    </row>
    <row r="63" customFormat="false" ht="32.2" hidden="false" customHeight="false" outlineLevel="0" collapsed="false">
      <c r="A63" s="481" t="s">
        <v>148</v>
      </c>
      <c r="B63" s="482" t="s">
        <v>483</v>
      </c>
      <c r="C63" s="416" t="s">
        <v>95</v>
      </c>
      <c r="D63" s="416" t="s">
        <v>459</v>
      </c>
      <c r="E63" s="484" t="n">
        <v>49505.758</v>
      </c>
      <c r="F63" s="484" t="n">
        <v>75847.457</v>
      </c>
      <c r="G63" s="484"/>
      <c r="H63" s="484" t="n">
        <v>61028.647</v>
      </c>
    </row>
    <row r="64" customFormat="false" ht="14.65" hidden="false" customHeight="false" outlineLevel="0" collapsed="false">
      <c r="A64" s="481" t="s">
        <v>484</v>
      </c>
      <c r="B64" s="482" t="s">
        <v>482</v>
      </c>
      <c r="C64" s="416" t="s">
        <v>95</v>
      </c>
      <c r="D64" s="416" t="s">
        <v>459</v>
      </c>
      <c r="E64" s="416" t="n">
        <v>28258.326</v>
      </c>
      <c r="F64" s="484" t="n">
        <v>63336.541</v>
      </c>
      <c r="G64" s="484"/>
      <c r="H64" s="484" t="n">
        <v>51537.782</v>
      </c>
    </row>
    <row r="65" customFormat="false" ht="14.65" hidden="false" customHeight="false" outlineLevel="0" collapsed="false">
      <c r="A65" s="481" t="s">
        <v>151</v>
      </c>
      <c r="B65" s="482" t="s">
        <v>475</v>
      </c>
      <c r="C65" s="416" t="s">
        <v>95</v>
      </c>
      <c r="D65" s="416" t="s">
        <v>459</v>
      </c>
      <c r="E65" s="416"/>
      <c r="F65" s="484"/>
      <c r="G65" s="484"/>
      <c r="H65" s="484"/>
    </row>
    <row r="66" customFormat="false" ht="14.65" hidden="false" customHeight="false" outlineLevel="0" collapsed="false">
      <c r="A66" s="481" t="s">
        <v>153</v>
      </c>
      <c r="B66" s="482" t="s">
        <v>482</v>
      </c>
      <c r="C66" s="416" t="s">
        <v>95</v>
      </c>
      <c r="D66" s="416" t="s">
        <v>459</v>
      </c>
      <c r="E66" s="416"/>
      <c r="F66" s="484"/>
      <c r="G66" s="484"/>
      <c r="H66" s="484"/>
    </row>
    <row r="67" customFormat="false" ht="14.65" hidden="false" customHeight="false" outlineLevel="0" collapsed="false">
      <c r="A67" s="481" t="s">
        <v>154</v>
      </c>
      <c r="B67" s="482" t="s">
        <v>476</v>
      </c>
      <c r="C67" s="416" t="s">
        <v>95</v>
      </c>
      <c r="D67" s="416" t="s">
        <v>459</v>
      </c>
      <c r="E67" s="484" t="n">
        <v>3006.796</v>
      </c>
      <c r="F67" s="484" t="n">
        <v>3415.226</v>
      </c>
      <c r="G67" s="484"/>
      <c r="H67" s="484" t="n">
        <v>3642.858</v>
      </c>
    </row>
    <row r="68" customFormat="false" ht="14.65" hidden="false" customHeight="false" outlineLevel="0" collapsed="false">
      <c r="A68" s="481" t="s">
        <v>485</v>
      </c>
      <c r="B68" s="482" t="s">
        <v>482</v>
      </c>
      <c r="C68" s="416" t="s">
        <v>95</v>
      </c>
      <c r="D68" s="416" t="s">
        <v>459</v>
      </c>
      <c r="E68" s="416" t="n">
        <v>2954.824</v>
      </c>
      <c r="F68" s="484" t="n">
        <v>3415.226</v>
      </c>
      <c r="G68" s="484"/>
      <c r="H68" s="484" t="n">
        <v>3581.238</v>
      </c>
    </row>
    <row r="69" customFormat="false" ht="14.65" hidden="false" customHeight="false" outlineLevel="0" collapsed="false">
      <c r="A69" s="481" t="s">
        <v>486</v>
      </c>
      <c r="B69" s="482" t="s">
        <v>132</v>
      </c>
      <c r="C69" s="416" t="s">
        <v>95</v>
      </c>
      <c r="D69" s="416" t="n">
        <v>12.73</v>
      </c>
      <c r="E69" s="484" t="n">
        <v>67233.444</v>
      </c>
      <c r="F69" s="484" t="n">
        <v>64112.7229999999</v>
      </c>
      <c r="G69" s="484"/>
      <c r="H69" s="484" t="n">
        <v>59480.417</v>
      </c>
    </row>
    <row r="70" customFormat="false" ht="14.65" hidden="false" customHeight="false" outlineLevel="0" collapsed="false">
      <c r="A70" s="481" t="s">
        <v>487</v>
      </c>
      <c r="B70" s="482" t="s">
        <v>482</v>
      </c>
      <c r="C70" s="416" t="s">
        <v>95</v>
      </c>
      <c r="D70" s="416" t="n">
        <v>12.73</v>
      </c>
      <c r="E70" s="416" t="n">
        <v>67222.536</v>
      </c>
      <c r="F70" s="484" t="n">
        <v>63978.842</v>
      </c>
      <c r="G70" s="484"/>
      <c r="H70" s="484" t="n">
        <v>63978.842</v>
      </c>
    </row>
    <row r="71" customFormat="false" ht="14.65" hidden="false" customHeight="false" outlineLevel="0" collapsed="false">
      <c r="A71" s="481" t="s">
        <v>455</v>
      </c>
      <c r="B71" s="482" t="s">
        <v>102</v>
      </c>
      <c r="C71" s="416" t="s">
        <v>383</v>
      </c>
      <c r="D71" s="424" t="e">
        <f aca="false">(#REF!+((#REF!+#REF!)/#REF!*#REF!)/#REF!*#REF!)/1000</f>
        <v>#REF!</v>
      </c>
      <c r="E71" s="424" t="e">
        <f aca="false">(#REF!+(((#REF!+#REF!)/#REF!*#REF!))/#REF!*#REF!)/1000</f>
        <v>#REF!</v>
      </c>
      <c r="F71" s="428" t="n">
        <v>3042.78089222674</v>
      </c>
      <c r="G71" s="428" t="n">
        <v>3133.10684772673</v>
      </c>
      <c r="H71" s="424" t="e">
        <f aca="false">#REF!/1000</f>
        <v>#REF!</v>
      </c>
    </row>
    <row r="72" customFormat="false" ht="20.85" hidden="false" customHeight="false" outlineLevel="0" collapsed="false">
      <c r="A72" s="481" t="s">
        <v>396</v>
      </c>
      <c r="B72" s="482" t="s">
        <v>103</v>
      </c>
      <c r="C72" s="416" t="s">
        <v>383</v>
      </c>
      <c r="D72" s="416" t="s">
        <v>459</v>
      </c>
      <c r="E72" s="424" t="e">
        <f aca="false">#REF!/1000</f>
        <v>#REF!</v>
      </c>
      <c r="F72" s="428" t="n">
        <v>0</v>
      </c>
      <c r="G72" s="428" t="n">
        <v>0</v>
      </c>
      <c r="H72" s="424" t="e">
        <f aca="false">H73</f>
        <v>#REF!</v>
      </c>
    </row>
    <row r="73" customFormat="false" ht="13.8" hidden="false" customHeight="false" outlineLevel="0" collapsed="false">
      <c r="A73" s="481" t="s">
        <v>116</v>
      </c>
      <c r="B73" s="482" t="s">
        <v>465</v>
      </c>
      <c r="C73" s="416" t="s">
        <v>383</v>
      </c>
      <c r="D73" s="416" t="s">
        <v>459</v>
      </c>
      <c r="E73" s="424" t="e">
        <f aca="false">E72</f>
        <v>#REF!</v>
      </c>
      <c r="F73" s="428" t="n">
        <v>0</v>
      </c>
      <c r="G73" s="428" t="n">
        <v>0</v>
      </c>
      <c r="H73" s="424" t="e">
        <f aca="false">#REF!/1000</f>
        <v>#REF!</v>
      </c>
    </row>
    <row r="74" customFormat="false" ht="14.65" hidden="false" customHeight="false" outlineLevel="0" collapsed="false">
      <c r="A74" s="481" t="s">
        <v>401</v>
      </c>
      <c r="B74" s="482" t="s">
        <v>106</v>
      </c>
      <c r="C74" s="416" t="s">
        <v>383</v>
      </c>
      <c r="D74" s="424" t="e">
        <f aca="false">(#REF!+((#REF!+#REF!)/#REF!*#REF!)/#REF!*#REF!)/1000</f>
        <v>#REF!</v>
      </c>
      <c r="E74" s="424" t="e">
        <f aca="false">(#REF!+(((#REF!+#REF!)/#REF!*#REF!)/#REF!*#REF!))/1000</f>
        <v>#REF!</v>
      </c>
      <c r="F74" s="428" t="n">
        <v>0</v>
      </c>
      <c r="G74" s="428" t="n">
        <v>0</v>
      </c>
      <c r="H74" s="424" t="e">
        <f aca="false">#REF!/1000</f>
        <v>#REF!</v>
      </c>
    </row>
    <row r="75" customFormat="false" ht="14.65" hidden="false" customHeight="false" outlineLevel="0" collapsed="false">
      <c r="A75" s="481" t="s">
        <v>403</v>
      </c>
      <c r="B75" s="482" t="s">
        <v>107</v>
      </c>
      <c r="C75" s="416" t="s">
        <v>383</v>
      </c>
      <c r="D75" s="424" t="n">
        <v>0</v>
      </c>
      <c r="E75" s="424" t="n">
        <v>0</v>
      </c>
      <c r="F75" s="428" t="n">
        <v>6.75082601463279</v>
      </c>
      <c r="G75" s="428" t="n">
        <v>6.24698803859389</v>
      </c>
      <c r="H75" s="424" t="e">
        <f aca="false">#REF!/1000</f>
        <v>#REF!</v>
      </c>
    </row>
    <row r="76" customFormat="false" ht="14.65" hidden="false" customHeight="false" outlineLevel="0" collapsed="false">
      <c r="A76" s="488" t="s">
        <v>488</v>
      </c>
      <c r="B76" s="488"/>
      <c r="C76" s="488"/>
      <c r="D76" s="488"/>
      <c r="E76" s="488"/>
      <c r="F76" s="488"/>
      <c r="G76" s="488"/>
      <c r="H76" s="488"/>
    </row>
    <row r="77" customFormat="false" ht="32.05" hidden="true" customHeight="false" outlineLevel="0" collapsed="false">
      <c r="A77" s="481" t="s">
        <v>385</v>
      </c>
      <c r="B77" s="482" t="s">
        <v>489</v>
      </c>
      <c r="C77" s="487" t="s">
        <v>135</v>
      </c>
      <c r="D77" s="489"/>
      <c r="E77" s="489"/>
      <c r="F77" s="489"/>
      <c r="G77" s="489"/>
      <c r="H77" s="489"/>
      <c r="J77" s="490" t="n">
        <f aca="false">44413.897+16614.75+3424.138+218.72+2733.207+88.21</f>
        <v>67492.922</v>
      </c>
      <c r="K77" s="0" t="s">
        <v>490</v>
      </c>
    </row>
    <row r="78" customFormat="false" ht="14.65" hidden="true" customHeight="false" outlineLevel="0" collapsed="false">
      <c r="A78" s="481" t="s">
        <v>136</v>
      </c>
      <c r="B78" s="482" t="s">
        <v>137</v>
      </c>
      <c r="C78" s="487" t="s">
        <v>135</v>
      </c>
      <c r="D78" s="491"/>
      <c r="E78" s="491"/>
      <c r="F78" s="491"/>
      <c r="G78" s="491"/>
      <c r="H78" s="491"/>
      <c r="J78" s="490" t="n">
        <f aca="false">44413.897+3424.138+2733.207</f>
        <v>50571.242</v>
      </c>
      <c r="K78" s="0" t="s">
        <v>491</v>
      </c>
    </row>
    <row r="79" customFormat="false" ht="14.65" hidden="true" customHeight="false" outlineLevel="0" collapsed="false">
      <c r="A79" s="481" t="s">
        <v>138</v>
      </c>
      <c r="B79" s="482" t="s">
        <v>475</v>
      </c>
      <c r="C79" s="487" t="s">
        <v>135</v>
      </c>
      <c r="D79" s="489"/>
      <c r="E79" s="489"/>
      <c r="F79" s="489"/>
      <c r="G79" s="489"/>
      <c r="H79" s="489"/>
      <c r="J79" s="490" t="n">
        <f aca="false">16614.75+218.72++88.21</f>
        <v>16921.68</v>
      </c>
      <c r="K79" s="0" t="s">
        <v>492</v>
      </c>
    </row>
    <row r="80" customFormat="false" ht="14.65" hidden="true" customHeight="false" outlineLevel="0" collapsed="false">
      <c r="A80" s="481" t="s">
        <v>140</v>
      </c>
      <c r="B80" s="482" t="s">
        <v>476</v>
      </c>
      <c r="C80" s="487" t="s">
        <v>135</v>
      </c>
      <c r="D80" s="489"/>
      <c r="E80" s="489"/>
      <c r="F80" s="489"/>
      <c r="G80" s="489"/>
      <c r="H80" s="489"/>
    </row>
    <row r="81" customFormat="false" ht="14.65" hidden="true" customHeight="false" outlineLevel="0" collapsed="false">
      <c r="A81" s="481" t="s">
        <v>142</v>
      </c>
      <c r="B81" s="482" t="s">
        <v>58</v>
      </c>
      <c r="C81" s="487" t="s">
        <v>135</v>
      </c>
      <c r="D81" s="489"/>
      <c r="E81" s="489"/>
      <c r="F81" s="489"/>
      <c r="G81" s="489"/>
      <c r="H81" s="489"/>
    </row>
    <row r="82" customFormat="false" ht="32.05" hidden="true" customHeight="false" outlineLevel="0" collapsed="false">
      <c r="A82" s="481" t="s">
        <v>388</v>
      </c>
      <c r="B82" s="482" t="s">
        <v>493</v>
      </c>
      <c r="C82" s="487" t="s">
        <v>99</v>
      </c>
      <c r="D82" s="489"/>
      <c r="E82" s="489"/>
      <c r="F82" s="489"/>
      <c r="G82" s="489"/>
      <c r="H82" s="424" t="e">
        <f aca="false">((#REF!-#REF!-#REF!-#REF!)/#REF!*#REF!+#REF!)/J77*J78</f>
        <v>#REF!</v>
      </c>
    </row>
    <row r="83" customFormat="false" ht="32.05" hidden="true" customHeight="false" outlineLevel="0" collapsed="false">
      <c r="A83" s="481" t="s">
        <v>390</v>
      </c>
      <c r="B83" s="482" t="s">
        <v>494</v>
      </c>
      <c r="C83" s="487" t="s">
        <v>101</v>
      </c>
      <c r="D83" s="489"/>
      <c r="E83" s="489"/>
      <c r="F83" s="489"/>
      <c r="G83" s="489"/>
      <c r="H83" s="489"/>
    </row>
    <row r="84" customFormat="false" ht="22.45" hidden="false" customHeight="false" outlineLevel="0" collapsed="false">
      <c r="A84" s="481" t="s">
        <v>385</v>
      </c>
      <c r="B84" s="482" t="s">
        <v>495</v>
      </c>
      <c r="C84" s="487" t="s">
        <v>95</v>
      </c>
      <c r="D84" s="492" t="n">
        <v>12.73</v>
      </c>
      <c r="E84" s="493" t="n">
        <v>119745.998</v>
      </c>
      <c r="F84" s="494" t="n">
        <v>143375.406</v>
      </c>
      <c r="G84" s="494"/>
      <c r="H84" s="493" t="n">
        <v>124151.922</v>
      </c>
    </row>
    <row r="85" customFormat="false" ht="14.65" hidden="false" customHeight="false" outlineLevel="0" collapsed="false">
      <c r="A85" s="481" t="s">
        <v>136</v>
      </c>
      <c r="B85" s="482" t="s">
        <v>145</v>
      </c>
      <c r="C85" s="487" t="s">
        <v>95</v>
      </c>
      <c r="D85" s="492" t="s">
        <v>459</v>
      </c>
      <c r="E85" s="484" t="n">
        <v>49505.758</v>
      </c>
      <c r="F85" s="494" t="n">
        <v>75847.457</v>
      </c>
      <c r="G85" s="494"/>
      <c r="H85" s="492" t="n">
        <v>61028.647</v>
      </c>
    </row>
    <row r="86" customFormat="false" ht="14.65" hidden="false" customHeight="false" outlineLevel="0" collapsed="false">
      <c r="A86" s="481" t="s">
        <v>496</v>
      </c>
      <c r="B86" s="482" t="s">
        <v>482</v>
      </c>
      <c r="C86" s="487" t="s">
        <v>95</v>
      </c>
      <c r="D86" s="492" t="s">
        <v>459</v>
      </c>
      <c r="E86" s="416" t="n">
        <v>28258.326</v>
      </c>
      <c r="F86" s="494" t="n">
        <v>63336.541</v>
      </c>
      <c r="G86" s="494"/>
      <c r="H86" s="492" t="n">
        <v>51537.782</v>
      </c>
    </row>
    <row r="87" customFormat="false" ht="14.65" hidden="false" customHeight="false" outlineLevel="0" collapsed="false">
      <c r="A87" s="481" t="s">
        <v>138</v>
      </c>
      <c r="B87" s="482" t="s">
        <v>475</v>
      </c>
      <c r="C87" s="487" t="s">
        <v>95</v>
      </c>
      <c r="D87" s="492" t="s">
        <v>459</v>
      </c>
      <c r="E87" s="416" t="s">
        <v>43</v>
      </c>
      <c r="F87" s="494" t="s">
        <v>43</v>
      </c>
      <c r="G87" s="494"/>
      <c r="H87" s="458" t="s">
        <v>43</v>
      </c>
    </row>
    <row r="88" customFormat="false" ht="14.65" hidden="false" customHeight="false" outlineLevel="0" collapsed="false">
      <c r="A88" s="481" t="s">
        <v>497</v>
      </c>
      <c r="B88" s="482" t="s">
        <v>482</v>
      </c>
      <c r="C88" s="487" t="s">
        <v>95</v>
      </c>
      <c r="D88" s="492" t="s">
        <v>459</v>
      </c>
      <c r="E88" s="416" t="s">
        <v>43</v>
      </c>
      <c r="F88" s="494" t="s">
        <v>43</v>
      </c>
      <c r="G88" s="494"/>
      <c r="H88" s="458" t="s">
        <v>43</v>
      </c>
    </row>
    <row r="89" customFormat="false" ht="14.65" hidden="false" customHeight="false" outlineLevel="0" collapsed="false">
      <c r="A89" s="481" t="s">
        <v>140</v>
      </c>
      <c r="B89" s="482" t="s">
        <v>476</v>
      </c>
      <c r="C89" s="487" t="s">
        <v>95</v>
      </c>
      <c r="D89" s="492" t="s">
        <v>459</v>
      </c>
      <c r="E89" s="484" t="n">
        <v>3006.796</v>
      </c>
      <c r="F89" s="494" t="n">
        <v>3415.226</v>
      </c>
      <c r="G89" s="494"/>
      <c r="H89" s="458" t="n">
        <v>3642.858</v>
      </c>
    </row>
    <row r="90" customFormat="false" ht="14.65" hidden="false" customHeight="false" outlineLevel="0" collapsed="false">
      <c r="A90" s="481" t="s">
        <v>498</v>
      </c>
      <c r="B90" s="482" t="s">
        <v>482</v>
      </c>
      <c r="C90" s="487" t="s">
        <v>95</v>
      </c>
      <c r="D90" s="492" t="s">
        <v>459</v>
      </c>
      <c r="E90" s="416" t="n">
        <v>2954.824</v>
      </c>
      <c r="F90" s="494" t="n">
        <v>3415.226</v>
      </c>
      <c r="G90" s="494"/>
      <c r="H90" s="458" t="n">
        <v>3581.238</v>
      </c>
    </row>
    <row r="91" customFormat="false" ht="14.65" hidden="false" customHeight="false" outlineLevel="0" collapsed="false">
      <c r="A91" s="481" t="s">
        <v>142</v>
      </c>
      <c r="B91" s="482" t="s">
        <v>132</v>
      </c>
      <c r="C91" s="487" t="s">
        <v>95</v>
      </c>
      <c r="D91" s="458" t="n">
        <v>12.73</v>
      </c>
      <c r="E91" s="484" t="n">
        <v>67233.444</v>
      </c>
      <c r="F91" s="494" t="n">
        <v>64112.7229999999</v>
      </c>
      <c r="G91" s="494"/>
      <c r="H91" s="484" t="n">
        <v>59480.417</v>
      </c>
    </row>
    <row r="92" customFormat="false" ht="14.65" hidden="false" customHeight="false" outlineLevel="0" collapsed="false">
      <c r="A92" s="481" t="s">
        <v>499</v>
      </c>
      <c r="B92" s="482" t="s">
        <v>482</v>
      </c>
      <c r="C92" s="487" t="s">
        <v>95</v>
      </c>
      <c r="D92" s="458" t="n">
        <v>12.73</v>
      </c>
      <c r="E92" s="416" t="n">
        <v>67222.536</v>
      </c>
      <c r="F92" s="494" t="n">
        <v>63978.842</v>
      </c>
      <c r="G92" s="494"/>
      <c r="H92" s="484" t="n">
        <v>63978.842</v>
      </c>
    </row>
    <row r="93" customFormat="false" ht="22.35" hidden="true" customHeight="false" outlineLevel="0" collapsed="false">
      <c r="A93" s="481" t="s">
        <v>455</v>
      </c>
      <c r="B93" s="482" t="s">
        <v>500</v>
      </c>
      <c r="C93" s="487" t="s">
        <v>383</v>
      </c>
      <c r="D93" s="495"/>
      <c r="E93" s="495"/>
      <c r="F93" s="495"/>
      <c r="G93" s="495"/>
      <c r="H93" s="495"/>
    </row>
    <row r="94" customFormat="false" ht="22.35" hidden="true" customHeight="false" outlineLevel="0" collapsed="false">
      <c r="A94" s="481" t="s">
        <v>396</v>
      </c>
      <c r="B94" s="482" t="s">
        <v>501</v>
      </c>
      <c r="C94" s="487" t="s">
        <v>383</v>
      </c>
      <c r="D94" s="495"/>
      <c r="E94" s="495"/>
      <c r="F94" s="495"/>
      <c r="G94" s="495"/>
      <c r="H94" s="495"/>
    </row>
    <row r="95" customFormat="false" ht="14.65" hidden="true" customHeight="false" outlineLevel="0" collapsed="false">
      <c r="A95" s="481" t="s">
        <v>116</v>
      </c>
      <c r="B95" s="482" t="s">
        <v>465</v>
      </c>
      <c r="C95" s="487" t="s">
        <v>383</v>
      </c>
      <c r="D95" s="495"/>
      <c r="E95" s="495"/>
      <c r="F95" s="495"/>
      <c r="G95" s="495"/>
      <c r="H95" s="495"/>
    </row>
    <row r="96" customFormat="false" ht="22.35" hidden="true" customHeight="false" outlineLevel="0" collapsed="false">
      <c r="A96" s="481" t="s">
        <v>401</v>
      </c>
      <c r="B96" s="482" t="s">
        <v>502</v>
      </c>
      <c r="C96" s="487" t="s">
        <v>383</v>
      </c>
      <c r="D96" s="495"/>
      <c r="E96" s="495"/>
      <c r="F96" s="495"/>
      <c r="G96" s="495"/>
      <c r="H96" s="495"/>
    </row>
    <row r="97" customFormat="false" ht="22.35" hidden="true" customHeight="false" outlineLevel="0" collapsed="false">
      <c r="A97" s="481" t="s">
        <v>403</v>
      </c>
      <c r="B97" s="482" t="s">
        <v>503</v>
      </c>
      <c r="C97" s="487" t="s">
        <v>383</v>
      </c>
      <c r="D97" s="495"/>
      <c r="E97" s="495"/>
      <c r="F97" s="495"/>
      <c r="G97" s="495"/>
      <c r="H97" s="495"/>
    </row>
    <row r="98" customFormat="false" ht="14.65" hidden="false" customHeight="true" outlineLevel="0" collapsed="false">
      <c r="A98" s="420" t="s">
        <v>504</v>
      </c>
      <c r="B98" s="420"/>
      <c r="C98" s="420"/>
      <c r="D98" s="420"/>
      <c r="E98" s="420"/>
      <c r="F98" s="420"/>
      <c r="G98" s="420"/>
      <c r="H98" s="420"/>
    </row>
    <row r="99" customFormat="false" ht="32.05" hidden="true" customHeight="false" outlineLevel="0" collapsed="false">
      <c r="A99" s="481" t="s">
        <v>385</v>
      </c>
      <c r="B99" s="482" t="s">
        <v>505</v>
      </c>
      <c r="C99" s="487" t="s">
        <v>135</v>
      </c>
      <c r="D99" s="495"/>
      <c r="E99" s="495"/>
      <c r="F99" s="495"/>
      <c r="G99" s="495"/>
      <c r="H99" s="495"/>
    </row>
    <row r="100" customFormat="false" ht="14.65" hidden="true" customHeight="false" outlineLevel="0" collapsed="false">
      <c r="A100" s="481" t="s">
        <v>136</v>
      </c>
      <c r="B100" s="482" t="s">
        <v>137</v>
      </c>
      <c r="C100" s="487" t="s">
        <v>135</v>
      </c>
      <c r="D100" s="495"/>
      <c r="E100" s="495"/>
      <c r="F100" s="495"/>
      <c r="G100" s="495"/>
      <c r="H100" s="495"/>
    </row>
    <row r="101" customFormat="false" ht="14.65" hidden="true" customHeight="false" outlineLevel="0" collapsed="false">
      <c r="A101" s="481" t="s">
        <v>138</v>
      </c>
      <c r="B101" s="482" t="s">
        <v>475</v>
      </c>
      <c r="C101" s="487" t="s">
        <v>135</v>
      </c>
      <c r="D101" s="495"/>
      <c r="E101" s="495"/>
      <c r="F101" s="495"/>
      <c r="G101" s="495"/>
      <c r="H101" s="495"/>
    </row>
    <row r="102" customFormat="false" ht="14.65" hidden="true" customHeight="false" outlineLevel="0" collapsed="false">
      <c r="A102" s="481" t="s">
        <v>140</v>
      </c>
      <c r="B102" s="482" t="s">
        <v>476</v>
      </c>
      <c r="C102" s="487" t="s">
        <v>135</v>
      </c>
      <c r="D102" s="495"/>
      <c r="E102" s="495"/>
      <c r="F102" s="495"/>
      <c r="G102" s="495"/>
      <c r="H102" s="495"/>
    </row>
    <row r="103" customFormat="false" ht="14.65" hidden="true" customHeight="false" outlineLevel="0" collapsed="false">
      <c r="A103" s="481" t="s">
        <v>142</v>
      </c>
      <c r="B103" s="482" t="s">
        <v>58</v>
      </c>
      <c r="C103" s="487" t="s">
        <v>135</v>
      </c>
      <c r="D103" s="495"/>
      <c r="E103" s="495"/>
      <c r="F103" s="495"/>
      <c r="G103" s="495"/>
      <c r="H103" s="495"/>
    </row>
    <row r="104" customFormat="false" ht="32.05" hidden="true" customHeight="false" outlineLevel="0" collapsed="false">
      <c r="A104" s="481" t="n">
        <v>2</v>
      </c>
      <c r="B104" s="482" t="s">
        <v>506</v>
      </c>
      <c r="C104" s="487" t="s">
        <v>99</v>
      </c>
      <c r="D104" s="495"/>
      <c r="E104" s="495"/>
      <c r="F104" s="495"/>
      <c r="G104" s="495"/>
      <c r="H104" s="424" t="e">
        <f aca="false">((#REF!-#REF!-#REF!-#REF!)/#REF!*#REF!+#REF!)/J77*J79</f>
        <v>#REF!</v>
      </c>
    </row>
    <row r="105" customFormat="false" ht="32.05" hidden="true" customHeight="false" outlineLevel="0" collapsed="false">
      <c r="A105" s="481" t="n">
        <v>3</v>
      </c>
      <c r="B105" s="482" t="s">
        <v>507</v>
      </c>
      <c r="C105" s="487" t="s">
        <v>101</v>
      </c>
      <c r="D105" s="495"/>
      <c r="E105" s="495"/>
      <c r="F105" s="495"/>
      <c r="G105" s="495"/>
      <c r="H105" s="495"/>
    </row>
    <row r="106" customFormat="false" ht="22.45" hidden="false" customHeight="false" outlineLevel="0" collapsed="false">
      <c r="A106" s="481" t="s">
        <v>385</v>
      </c>
      <c r="B106" s="482" t="s">
        <v>508</v>
      </c>
      <c r="C106" s="487" t="s">
        <v>509</v>
      </c>
      <c r="D106" s="492" t="s">
        <v>459</v>
      </c>
      <c r="E106" s="496" t="n">
        <v>304405.7</v>
      </c>
      <c r="F106" s="497" t="n">
        <v>509163</v>
      </c>
      <c r="G106" s="497"/>
      <c r="H106" s="496" t="n">
        <v>319080</v>
      </c>
    </row>
    <row r="107" customFormat="false" ht="14.65" hidden="false" customHeight="false" outlineLevel="0" collapsed="false">
      <c r="A107" s="481" t="s">
        <v>136</v>
      </c>
      <c r="B107" s="482" t="s">
        <v>145</v>
      </c>
      <c r="C107" s="487" t="s">
        <v>509</v>
      </c>
      <c r="D107" s="492" t="s">
        <v>459</v>
      </c>
      <c r="E107" s="498" t="n">
        <v>299045.287</v>
      </c>
      <c r="F107" s="497" t="n">
        <v>500369</v>
      </c>
      <c r="G107" s="497"/>
      <c r="H107" s="496" t="n">
        <v>313671</v>
      </c>
    </row>
    <row r="108" customFormat="false" ht="14.65" hidden="false" customHeight="false" outlineLevel="0" collapsed="false">
      <c r="A108" s="481" t="s">
        <v>496</v>
      </c>
      <c r="B108" s="482" t="s">
        <v>482</v>
      </c>
      <c r="C108" s="487" t="s">
        <v>509</v>
      </c>
      <c r="D108" s="492" t="s">
        <v>459</v>
      </c>
      <c r="E108" s="498" t="n">
        <v>247528.088</v>
      </c>
      <c r="F108" s="497" t="n">
        <v>491837</v>
      </c>
      <c r="G108" s="497"/>
      <c r="H108" s="496" t="n">
        <v>275410</v>
      </c>
    </row>
    <row r="109" customFormat="false" ht="14.65" hidden="false" customHeight="false" outlineLevel="0" collapsed="false">
      <c r="A109" s="481" t="s">
        <v>138</v>
      </c>
      <c r="B109" s="482" t="s">
        <v>475</v>
      </c>
      <c r="C109" s="487" t="s">
        <v>509</v>
      </c>
      <c r="D109" s="492" t="s">
        <v>459</v>
      </c>
      <c r="E109" s="458" t="s">
        <v>43</v>
      </c>
      <c r="F109" s="497" t="s">
        <v>43</v>
      </c>
      <c r="G109" s="497"/>
      <c r="H109" s="496" t="s">
        <v>43</v>
      </c>
    </row>
    <row r="110" customFormat="false" ht="14.65" hidden="false" customHeight="false" outlineLevel="0" collapsed="false">
      <c r="A110" s="481" t="s">
        <v>497</v>
      </c>
      <c r="B110" s="482" t="s">
        <v>482</v>
      </c>
      <c r="C110" s="487" t="s">
        <v>509</v>
      </c>
      <c r="D110" s="492" t="s">
        <v>459</v>
      </c>
      <c r="E110" s="458" t="s">
        <v>43</v>
      </c>
      <c r="F110" s="497" t="s">
        <v>43</v>
      </c>
      <c r="G110" s="497"/>
      <c r="H110" s="496" t="s">
        <v>43</v>
      </c>
    </row>
    <row r="111" customFormat="false" ht="14.65" hidden="false" customHeight="false" outlineLevel="0" collapsed="false">
      <c r="A111" s="481" t="s">
        <v>140</v>
      </c>
      <c r="B111" s="482" t="s">
        <v>476</v>
      </c>
      <c r="C111" s="487" t="s">
        <v>509</v>
      </c>
      <c r="D111" s="492" t="s">
        <v>459</v>
      </c>
      <c r="E111" s="498" t="n">
        <v>3791</v>
      </c>
      <c r="F111" s="497" t="n">
        <v>5999</v>
      </c>
      <c r="G111" s="497"/>
      <c r="H111" s="496" t="n">
        <v>3840</v>
      </c>
    </row>
    <row r="112" customFormat="false" ht="14.65" hidden="false" customHeight="false" outlineLevel="0" collapsed="false">
      <c r="A112" s="481" t="s">
        <v>498</v>
      </c>
      <c r="B112" s="482" t="s">
        <v>482</v>
      </c>
      <c r="C112" s="487" t="s">
        <v>509</v>
      </c>
      <c r="D112" s="492" t="s">
        <v>459</v>
      </c>
      <c r="E112" s="498" t="n">
        <v>3791</v>
      </c>
      <c r="F112" s="497" t="n">
        <v>5999</v>
      </c>
      <c r="G112" s="497"/>
      <c r="H112" s="496" t="n">
        <v>3840</v>
      </c>
    </row>
    <row r="113" customFormat="false" ht="14.65" hidden="false" customHeight="false" outlineLevel="0" collapsed="false">
      <c r="A113" s="481" t="s">
        <v>142</v>
      </c>
      <c r="B113" s="482" t="s">
        <v>132</v>
      </c>
      <c r="C113" s="487" t="s">
        <v>509</v>
      </c>
      <c r="D113" s="492" t="s">
        <v>459</v>
      </c>
      <c r="E113" s="458" t="n">
        <v>1569.424</v>
      </c>
      <c r="F113" s="497" t="n">
        <v>2795</v>
      </c>
      <c r="G113" s="497"/>
      <c r="H113" s="496" t="n">
        <v>1569</v>
      </c>
    </row>
    <row r="114" customFormat="false" ht="14.65" hidden="false" customHeight="false" outlineLevel="0" collapsed="false">
      <c r="A114" s="481" t="s">
        <v>499</v>
      </c>
      <c r="B114" s="482" t="s">
        <v>482</v>
      </c>
      <c r="C114" s="487" t="s">
        <v>509</v>
      </c>
      <c r="D114" s="492" t="s">
        <v>459</v>
      </c>
      <c r="E114" s="458" t="n">
        <v>1569.424</v>
      </c>
      <c r="F114" s="497" t="n">
        <v>2795</v>
      </c>
      <c r="G114" s="497"/>
      <c r="H114" s="496" t="n">
        <v>1569</v>
      </c>
    </row>
    <row r="115" customFormat="false" ht="22.35" hidden="true" customHeight="false" outlineLevel="0" collapsed="false">
      <c r="A115" s="481" t="s">
        <v>455</v>
      </c>
      <c r="B115" s="482" t="s">
        <v>500</v>
      </c>
      <c r="C115" s="487" t="s">
        <v>383</v>
      </c>
      <c r="D115" s="495"/>
      <c r="E115" s="495"/>
      <c r="F115" s="495"/>
      <c r="G115" s="495"/>
      <c r="H115" s="495"/>
    </row>
    <row r="116" customFormat="false" ht="22.35" hidden="true" customHeight="false" outlineLevel="0" collapsed="false">
      <c r="A116" s="481" t="s">
        <v>396</v>
      </c>
      <c r="B116" s="482" t="s">
        <v>501</v>
      </c>
      <c r="C116" s="487" t="s">
        <v>383</v>
      </c>
      <c r="D116" s="495"/>
      <c r="E116" s="495"/>
      <c r="F116" s="495"/>
      <c r="G116" s="495"/>
      <c r="H116" s="495"/>
    </row>
    <row r="117" customFormat="false" ht="14.65" hidden="true" customHeight="false" outlineLevel="0" collapsed="false">
      <c r="A117" s="481" t="s">
        <v>116</v>
      </c>
      <c r="B117" s="482" t="s">
        <v>465</v>
      </c>
      <c r="C117" s="487" t="s">
        <v>383</v>
      </c>
      <c r="D117" s="495"/>
      <c r="E117" s="495"/>
      <c r="F117" s="495"/>
      <c r="G117" s="495"/>
      <c r="H117" s="495"/>
    </row>
    <row r="118" customFormat="false" ht="22.35" hidden="true" customHeight="false" outlineLevel="0" collapsed="false">
      <c r="A118" s="481" t="s">
        <v>401</v>
      </c>
      <c r="B118" s="482" t="s">
        <v>502</v>
      </c>
      <c r="C118" s="487" t="s">
        <v>383</v>
      </c>
      <c r="D118" s="495"/>
      <c r="E118" s="495"/>
      <c r="F118" s="495"/>
      <c r="G118" s="495"/>
      <c r="H118" s="495"/>
    </row>
    <row r="119" customFormat="false" ht="22.35" hidden="true" customHeight="false" outlineLevel="0" collapsed="false">
      <c r="A119" s="481" t="s">
        <v>403</v>
      </c>
      <c r="B119" s="482" t="s">
        <v>503</v>
      </c>
      <c r="C119" s="487" t="s">
        <v>383</v>
      </c>
      <c r="D119" s="495"/>
      <c r="E119" s="495"/>
      <c r="F119" s="495"/>
      <c r="G119" s="495"/>
      <c r="H119" s="495"/>
    </row>
    <row r="120" customFormat="false" ht="14.65" hidden="false" customHeight="false" outlineLevel="0" collapsed="false">
      <c r="A120" s="463"/>
      <c r="B120" s="463"/>
      <c r="C120" s="463"/>
      <c r="D120" s="463"/>
      <c r="E120" s="463"/>
      <c r="F120" s="463"/>
      <c r="G120" s="463"/>
      <c r="H120" s="463"/>
    </row>
    <row r="121" customFormat="false" ht="14.65" hidden="false" customHeight="false" outlineLevel="0" collapsed="false">
      <c r="A121" s="499" t="s">
        <v>510</v>
      </c>
      <c r="B121" s="499"/>
      <c r="C121" s="463"/>
      <c r="D121" s="463"/>
      <c r="E121" s="463"/>
      <c r="F121" s="463"/>
      <c r="G121" s="463"/>
      <c r="H121" s="463"/>
    </row>
    <row r="122" customFormat="false" ht="14.65" hidden="false" customHeight="false" outlineLevel="0" collapsed="false">
      <c r="A122" s="463"/>
      <c r="B122" s="463"/>
      <c r="C122" s="463"/>
      <c r="D122" s="463"/>
      <c r="E122" s="463"/>
      <c r="F122" s="463"/>
      <c r="G122" s="463"/>
      <c r="H122" s="463"/>
    </row>
    <row r="123" customFormat="false" ht="14.65" hidden="false" customHeight="false" outlineLevel="0" collapsed="false">
      <c r="A123" s="463"/>
      <c r="B123" s="463"/>
      <c r="C123" s="463"/>
      <c r="D123" s="463"/>
      <c r="E123" s="463"/>
      <c r="F123" s="463"/>
      <c r="G123" s="463"/>
      <c r="H123" s="463"/>
    </row>
    <row r="124" customFormat="false" ht="14.65" hidden="false" customHeight="false" outlineLevel="0" collapsed="false">
      <c r="A124" s="500"/>
      <c r="B124" s="501"/>
      <c r="C124" s="502"/>
      <c r="D124" s="503"/>
      <c r="E124" s="504"/>
      <c r="F124" s="503"/>
      <c r="G124" s="503"/>
      <c r="H124" s="503"/>
    </row>
    <row r="125" customFormat="false" ht="14.65" hidden="false" customHeight="false" outlineLevel="0" collapsed="false">
      <c r="A125" s="463"/>
      <c r="B125" s="505" t="s">
        <v>424</v>
      </c>
      <c r="C125" s="463"/>
      <c r="D125" s="506" t="s">
        <v>160</v>
      </c>
      <c r="E125" s="504"/>
      <c r="F125" s="507" t="s">
        <v>161</v>
      </c>
      <c r="G125" s="507"/>
      <c r="H125" s="507"/>
    </row>
    <row r="126" customFormat="false" ht="14.65" hidden="false" customHeight="false" outlineLevel="0" collapsed="false">
      <c r="A126" s="463"/>
      <c r="B126" s="419"/>
      <c r="C126" s="463"/>
      <c r="D126" s="463"/>
      <c r="E126" s="463"/>
      <c r="F126" s="463"/>
      <c r="G126" s="463"/>
      <c r="H126" s="463"/>
    </row>
    <row r="127" customFormat="false" ht="14.65" hidden="false" customHeight="false" outlineLevel="0" collapsed="false">
      <c r="A127" s="463"/>
      <c r="B127" s="419" t="s">
        <v>511</v>
      </c>
      <c r="C127" s="463"/>
      <c r="D127" s="463"/>
      <c r="E127" s="463"/>
      <c r="F127" s="463"/>
      <c r="G127" s="463"/>
      <c r="H127" s="463"/>
    </row>
    <row r="1048576" customFormat="false" ht="12.8" hidden="false" customHeight="false" outlineLevel="0" collapsed="false"/>
  </sheetData>
  <sheetProtection sheet="true" password="cc53" objects="true" scenarios="true"/>
  <mergeCells count="72">
    <mergeCell ref="E1:H1"/>
    <mergeCell ref="A3:H3"/>
    <mergeCell ref="B5:F5"/>
    <mergeCell ref="B6:F6"/>
    <mergeCell ref="F7:H7"/>
    <mergeCell ref="A10:H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A27:H27"/>
    <mergeCell ref="F28:G28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6:G46"/>
    <mergeCell ref="F47:G47"/>
    <mergeCell ref="F48:G48"/>
    <mergeCell ref="F49:G49"/>
    <mergeCell ref="F50:G50"/>
    <mergeCell ref="A51:H51"/>
    <mergeCell ref="F52:G52"/>
    <mergeCell ref="F53:G53"/>
    <mergeCell ref="F54:G54"/>
    <mergeCell ref="F55:G55"/>
    <mergeCell ref="F56:G56"/>
    <mergeCell ref="F57:G57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A76:H76"/>
    <mergeCell ref="F78:H78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A98:H98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24:H124"/>
    <mergeCell ref="F125:H125"/>
  </mergeCells>
  <conditionalFormatting sqref="B5:G5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39375" top="0.200694444444444" bottom="0.200694444444444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2.8" zeroHeight="false" outlineLevelRow="0" outlineLevelCol="0"/>
  <cols>
    <col collapsed="false" customWidth="true" hidden="false" outlineLevel="0" max="1" min="1" style="419" width="8.67"/>
    <col collapsed="false" customWidth="true" hidden="false" outlineLevel="0" max="2" min="2" style="419" width="47.24"/>
    <col collapsed="false" customWidth="true" hidden="false" outlineLevel="0" max="3" min="3" style="417" width="20.42"/>
    <col collapsed="false" customWidth="true" hidden="false" outlineLevel="0" max="4" min="4" style="419" width="19.04"/>
    <col collapsed="false" customWidth="true" hidden="false" outlineLevel="0" max="1025" min="5" style="419" width="8.67"/>
  </cols>
  <sheetData>
    <row r="1" customFormat="false" ht="12.8" hidden="false" customHeight="false" outlineLevel="0" collapsed="false">
      <c r="A1" s="420"/>
      <c r="B1" s="508"/>
      <c r="C1" s="509" t="s">
        <v>512</v>
      </c>
    </row>
    <row r="2" customFormat="false" ht="12.8" hidden="false" customHeight="false" outlineLevel="0" collapsed="false">
      <c r="A2" s="420"/>
      <c r="B2" s="508"/>
      <c r="C2" s="509" t="s">
        <v>513</v>
      </c>
    </row>
    <row r="3" customFormat="false" ht="12.8" hidden="false" customHeight="false" outlineLevel="0" collapsed="false">
      <c r="A3" s="420" t="s">
        <v>385</v>
      </c>
      <c r="B3" s="508" t="s">
        <v>514</v>
      </c>
      <c r="C3" s="509" t="e">
        <f aca="false">#REF!+#REF!+#REF!</f>
        <v>#REF!</v>
      </c>
      <c r="D3" s="510" t="e">
        <f aca="false">C4+C10+C11+C15</f>
        <v>#REF!</v>
      </c>
    </row>
    <row r="4" customFormat="false" ht="12.8" hidden="false" customHeight="false" outlineLevel="0" collapsed="false">
      <c r="A4" s="415" t="s">
        <v>136</v>
      </c>
      <c r="B4" s="482" t="s">
        <v>515</v>
      </c>
      <c r="C4" s="509" t="e">
        <f aca="false">#REF!+#REF!+#REF!</f>
        <v>#REF!</v>
      </c>
      <c r="D4" s="510" t="e">
        <f aca="false">C5+C6+C7+C8+C9</f>
        <v>#REF!</v>
      </c>
    </row>
    <row r="5" customFormat="false" ht="12.8" hidden="false" customHeight="false" outlineLevel="0" collapsed="false">
      <c r="A5" s="415" t="s">
        <v>496</v>
      </c>
      <c r="B5" s="482" t="s">
        <v>516</v>
      </c>
      <c r="C5" s="509" t="e">
        <f aca="false">#REF!</f>
        <v>#REF!</v>
      </c>
      <c r="D5" s="510"/>
    </row>
    <row r="6" customFormat="false" ht="12.8" hidden="false" customHeight="false" outlineLevel="0" collapsed="false">
      <c r="A6" s="415" t="s">
        <v>517</v>
      </c>
      <c r="B6" s="511" t="s">
        <v>164</v>
      </c>
      <c r="C6" s="509" t="e">
        <f aca="false">#REF!+#REF!</f>
        <v>#REF!</v>
      </c>
      <c r="D6" s="512"/>
    </row>
    <row r="7" customFormat="false" ht="12.8" hidden="false" customHeight="false" outlineLevel="0" collapsed="false">
      <c r="A7" s="415" t="s">
        <v>518</v>
      </c>
      <c r="B7" s="482" t="s">
        <v>519</v>
      </c>
      <c r="C7" s="509" t="n">
        <v>0</v>
      </c>
      <c r="D7" s="510"/>
      <c r="J7" s="510"/>
    </row>
    <row r="8" customFormat="false" ht="12.8" hidden="false" customHeight="false" outlineLevel="0" collapsed="false">
      <c r="A8" s="415" t="s">
        <v>520</v>
      </c>
      <c r="B8" s="482" t="s">
        <v>167</v>
      </c>
      <c r="C8" s="509" t="e">
        <f aca="false">#REF!+#REF!</f>
        <v>#REF!</v>
      </c>
      <c r="D8" s="512"/>
      <c r="J8" s="510"/>
    </row>
    <row r="9" customFormat="false" ht="12.8" hidden="false" customHeight="false" outlineLevel="0" collapsed="false">
      <c r="A9" s="513" t="s">
        <v>521</v>
      </c>
      <c r="B9" s="514" t="s">
        <v>522</v>
      </c>
      <c r="C9" s="509" t="e">
        <f aca="false">#REF!+#REF!+#REF!</f>
        <v>#REF!</v>
      </c>
      <c r="D9" s="510"/>
      <c r="J9" s="510"/>
    </row>
    <row r="10" customFormat="false" ht="12.8" hidden="false" customHeight="false" outlineLevel="0" collapsed="false">
      <c r="A10" s="415" t="s">
        <v>138</v>
      </c>
      <c r="B10" s="482" t="s">
        <v>523</v>
      </c>
      <c r="C10" s="509" t="e">
        <f aca="false">#REF!+#REF!+#REF!</f>
        <v>#REF!</v>
      </c>
      <c r="D10" s="510"/>
      <c r="J10" s="510"/>
    </row>
    <row r="11" customFormat="false" ht="12.8" hidden="false" customHeight="false" outlineLevel="0" collapsed="false">
      <c r="A11" s="415" t="s">
        <v>140</v>
      </c>
      <c r="B11" s="482" t="s">
        <v>524</v>
      </c>
      <c r="C11" s="509" t="e">
        <f aca="false">#REF!+#REF!+#REF!</f>
        <v>#REF!</v>
      </c>
      <c r="D11" s="510"/>
      <c r="J11" s="510"/>
    </row>
    <row r="12" customFormat="false" ht="20.85" hidden="false" customHeight="false" outlineLevel="0" collapsed="false">
      <c r="A12" s="415" t="s">
        <v>498</v>
      </c>
      <c r="B12" s="482" t="s">
        <v>525</v>
      </c>
      <c r="C12" s="509" t="e">
        <f aca="false">#REF!+#REF!+#REF!</f>
        <v>#REF!</v>
      </c>
      <c r="D12" s="510"/>
      <c r="J12" s="510"/>
    </row>
    <row r="13" customFormat="false" ht="12.8" hidden="false" customHeight="false" outlineLevel="0" collapsed="false">
      <c r="A13" s="415" t="s">
        <v>526</v>
      </c>
      <c r="B13" s="482" t="s">
        <v>527</v>
      </c>
      <c r="C13" s="509" t="e">
        <f aca="false">#REF!+#REF!+#REF!</f>
        <v>#REF!</v>
      </c>
      <c r="D13" s="510"/>
      <c r="J13" s="510"/>
    </row>
    <row r="14" customFormat="false" ht="12.8" hidden="false" customHeight="false" outlineLevel="0" collapsed="false">
      <c r="A14" s="415" t="s">
        <v>528</v>
      </c>
      <c r="B14" s="482" t="s">
        <v>169</v>
      </c>
      <c r="C14" s="509" t="e">
        <f aca="false">#REF!+#REF!+#REF!</f>
        <v>#REF!</v>
      </c>
      <c r="D14" s="510"/>
      <c r="J14" s="510"/>
    </row>
    <row r="15" customFormat="false" ht="12.8" hidden="false" customHeight="false" outlineLevel="0" collapsed="false">
      <c r="A15" s="415" t="s">
        <v>142</v>
      </c>
      <c r="B15" s="482" t="s">
        <v>529</v>
      </c>
      <c r="C15" s="509" t="e">
        <f aca="false">#REF!+#REF!+#REF!</f>
        <v>#REF!</v>
      </c>
      <c r="D15" s="510"/>
      <c r="J15" s="510"/>
    </row>
    <row r="16" customFormat="false" ht="12.8" hidden="false" customHeight="false" outlineLevel="0" collapsed="false">
      <c r="A16" s="420" t="n">
        <v>2</v>
      </c>
      <c r="B16" s="508" t="s">
        <v>530</v>
      </c>
      <c r="C16" s="509" t="e">
        <f aca="false">#REF!+#REF!+#REF!</f>
        <v>#REF!</v>
      </c>
      <c r="D16" s="510"/>
      <c r="J16" s="510"/>
    </row>
    <row r="17" customFormat="false" ht="12.8" hidden="false" customHeight="false" outlineLevel="0" collapsed="false">
      <c r="A17" s="415" t="s">
        <v>531</v>
      </c>
      <c r="B17" s="482" t="s">
        <v>532</v>
      </c>
      <c r="C17" s="509"/>
      <c r="D17" s="510"/>
      <c r="J17" s="510"/>
    </row>
    <row r="18" customFormat="false" ht="20.85" hidden="false" customHeight="false" outlineLevel="0" collapsed="false">
      <c r="A18" s="415" t="s">
        <v>353</v>
      </c>
      <c r="B18" s="482" t="s">
        <v>525</v>
      </c>
      <c r="C18" s="509"/>
      <c r="D18" s="510"/>
      <c r="J18" s="510"/>
    </row>
    <row r="19" customFormat="false" ht="12.8" hidden="false" customHeight="false" outlineLevel="0" collapsed="false">
      <c r="A19" s="415" t="s">
        <v>533</v>
      </c>
      <c r="B19" s="482" t="s">
        <v>534</v>
      </c>
      <c r="C19" s="509"/>
      <c r="D19" s="510"/>
      <c r="J19" s="510"/>
    </row>
    <row r="20" customFormat="false" ht="12.8" hidden="false" customHeight="false" outlineLevel="0" collapsed="false">
      <c r="A20" s="420" t="s">
        <v>390</v>
      </c>
      <c r="B20" s="508" t="s">
        <v>535</v>
      </c>
      <c r="C20" s="509"/>
      <c r="D20" s="510"/>
      <c r="J20" s="510"/>
    </row>
    <row r="21" customFormat="false" ht="12.8" hidden="false" customHeight="false" outlineLevel="0" collapsed="false">
      <c r="A21" s="420" t="s">
        <v>454</v>
      </c>
      <c r="B21" s="508" t="s">
        <v>48</v>
      </c>
      <c r="C21" s="515"/>
      <c r="D21" s="510"/>
      <c r="J21" s="510"/>
    </row>
    <row r="22" customFormat="false" ht="12.8" hidden="false" customHeight="false" outlineLevel="0" collapsed="false">
      <c r="A22" s="420" t="s">
        <v>536</v>
      </c>
      <c r="B22" s="508" t="s">
        <v>45</v>
      </c>
      <c r="C22" s="515"/>
      <c r="D22" s="510"/>
      <c r="J22" s="510"/>
    </row>
    <row r="23" customFormat="false" ht="12.8" hidden="false" customHeight="false" outlineLevel="0" collapsed="false">
      <c r="A23" s="420" t="s">
        <v>455</v>
      </c>
      <c r="B23" s="508" t="s">
        <v>537</v>
      </c>
      <c r="C23" s="515" t="e">
        <f aca="false">#REF!+#REF!-#REF!+#REF!</f>
        <v>#REF!</v>
      </c>
      <c r="D23" s="510" t="e">
        <f aca="false">C3+C16</f>
        <v>#REF!</v>
      </c>
      <c r="J23" s="510"/>
    </row>
    <row r="24" customFormat="false" ht="12.8" hidden="false" customHeight="false" outlineLevel="0" collapsed="false">
      <c r="C24" s="417" t="e">
        <f aca="false">C23/#REF!*1000</f>
        <v>#REF!</v>
      </c>
      <c r="J24" s="510"/>
    </row>
  </sheetData>
  <sheetProtection sheet="true" password="cc53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0" width="3.51"/>
    <col collapsed="false" customWidth="true" hidden="false" outlineLevel="0" max="2" min="2" style="0" width="41.87"/>
    <col collapsed="false" customWidth="true" hidden="false" outlineLevel="0" max="3" min="3" style="0" width="6.08"/>
    <col collapsed="false" customWidth="true" hidden="false" outlineLevel="0" max="4" min="4" style="0" width="38.63"/>
    <col collapsed="false" customWidth="true" hidden="false" outlineLevel="0" max="1025" min="5" style="0" width="8.52"/>
  </cols>
  <sheetData>
    <row r="1" customFormat="false" ht="13.8" hidden="false" customHeight="false" outlineLevel="0" collapsed="false">
      <c r="A1" s="181" t="s">
        <v>162</v>
      </c>
      <c r="B1" s="181"/>
      <c r="C1" s="182" t="s">
        <v>163</v>
      </c>
      <c r="D1" s="182"/>
    </row>
    <row r="2" customFormat="false" ht="13.8" hidden="false" customHeight="false" outlineLevel="0" collapsed="false">
      <c r="B2" s="183" t="s">
        <v>164</v>
      </c>
      <c r="C2" s="184" t="s">
        <v>165</v>
      </c>
      <c r="D2" s="185" t="s">
        <v>166</v>
      </c>
    </row>
    <row r="3" customFormat="false" ht="13.8" hidden="false" customHeight="false" outlineLevel="0" collapsed="false">
      <c r="B3" s="183" t="s">
        <v>167</v>
      </c>
      <c r="C3" s="184" t="s">
        <v>168</v>
      </c>
      <c r="D3" s="185" t="s">
        <v>538</v>
      </c>
    </row>
    <row r="4" customFormat="false" ht="13.8" hidden="false" customHeight="false" outlineLevel="0" collapsed="false">
      <c r="B4" s="183" t="s">
        <v>170</v>
      </c>
    </row>
    <row r="5" customFormat="false" ht="13.8" hidden="false" customHeight="false" outlineLevel="0" collapsed="false">
      <c r="B5" s="183" t="s">
        <v>538</v>
      </c>
    </row>
  </sheetData>
  <sheetProtection sheet="true" password="cc53" objects="true" scenarios="true"/>
  <mergeCells count="2">
    <mergeCell ref="A1:B1"/>
    <mergeCell ref="C1:D1"/>
  </mergeCells>
  <printOptions headings="false" gridLines="false" gridLinesSet="true" horizontalCentered="false" verticalCentered="false"/>
  <pageMargins left="0.7875" right="0.200694444444444" top="0.200694444444444" bottom="0.200694444444444" header="0.511805555555555" footer="0.511805555555555"/>
  <pageSetup paperSize="1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2" man="true" max="65535" min="0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0" width="4.02"/>
    <col collapsed="false" customWidth="true" hidden="false" outlineLevel="0" max="2" min="2" style="0" width="69.05"/>
    <col collapsed="false" customWidth="true" hidden="false" outlineLevel="0" max="1025" min="3" style="0" width="8.67"/>
  </cols>
  <sheetData>
    <row r="1" customFormat="false" ht="17" hidden="false" customHeight="false" outlineLevel="0" collapsed="false">
      <c r="A1" s="516" t="s">
        <v>539</v>
      </c>
      <c r="B1" s="516"/>
      <c r="C1" s="516"/>
      <c r="D1" s="516"/>
      <c r="E1" s="516"/>
      <c r="F1" s="516"/>
    </row>
    <row r="2" customFormat="false" ht="41" hidden="false" customHeight="true" outlineLevel="0" collapsed="false">
      <c r="A2" s="140" t="s">
        <v>540</v>
      </c>
      <c r="B2" s="140"/>
      <c r="C2" s="140"/>
      <c r="D2" s="140"/>
      <c r="E2" s="140"/>
      <c r="F2" s="140"/>
    </row>
    <row r="4" customFormat="false" ht="17" hidden="false" customHeight="true" outlineLevel="0" collapsed="false">
      <c r="A4" s="517" t="s">
        <v>76</v>
      </c>
      <c r="B4" s="517" t="s">
        <v>541</v>
      </c>
      <c r="C4" s="517" t="s">
        <v>542</v>
      </c>
      <c r="D4" s="518" t="s">
        <v>543</v>
      </c>
      <c r="E4" s="518"/>
      <c r="F4" s="518"/>
    </row>
    <row r="5" customFormat="false" ht="53.7" hidden="false" customHeight="false" outlineLevel="0" collapsed="false">
      <c r="A5" s="517"/>
      <c r="B5" s="517"/>
      <c r="C5" s="517"/>
      <c r="D5" s="517" t="s">
        <v>544</v>
      </c>
      <c r="E5" s="517" t="s">
        <v>545</v>
      </c>
      <c r="F5" s="518" t="s">
        <v>546</v>
      </c>
    </row>
    <row r="6" customFormat="false" ht="17" hidden="false" customHeight="false" outlineLevel="0" collapsed="false">
      <c r="A6" s="519" t="n">
        <v>1</v>
      </c>
      <c r="B6" s="520" t="n">
        <v>2</v>
      </c>
      <c r="C6" s="521" t="n">
        <v>3</v>
      </c>
      <c r="D6" s="521" t="n">
        <v>4</v>
      </c>
      <c r="E6" s="521" t="n">
        <v>5</v>
      </c>
      <c r="F6" s="520" t="n">
        <v>6</v>
      </c>
    </row>
    <row r="7" customFormat="false" ht="15" hidden="false" customHeight="false" outlineLevel="0" collapsed="false">
      <c r="A7" s="522"/>
      <c r="B7" s="429" t="s">
        <v>547</v>
      </c>
      <c r="C7" s="523" t="n">
        <v>220296.29</v>
      </c>
      <c r="D7" s="523" t="n">
        <v>168484.35</v>
      </c>
      <c r="E7" s="523" t="n">
        <v>40165.46</v>
      </c>
      <c r="F7" s="524" t="n">
        <v>11646.48</v>
      </c>
    </row>
    <row r="8" customFormat="false" ht="15" hidden="false" customHeight="false" outlineLevel="0" collapsed="false">
      <c r="A8" s="525"/>
      <c r="B8" s="429" t="s">
        <v>548</v>
      </c>
      <c r="C8" s="523" t="n">
        <v>24355.8</v>
      </c>
      <c r="D8" s="523" t="n">
        <v>18627.51</v>
      </c>
      <c r="E8" s="523" t="n">
        <v>4440.67</v>
      </c>
      <c r="F8" s="524" t="n">
        <v>1287.62</v>
      </c>
    </row>
    <row r="9" customFormat="false" ht="13.8" hidden="false" customHeight="false" outlineLevel="0" collapsed="false">
      <c r="C9" s="526"/>
      <c r="D9" s="526"/>
      <c r="E9" s="526"/>
      <c r="F9" s="526"/>
    </row>
    <row r="10" customFormat="false" ht="13.8" hidden="false" customHeight="false" outlineLevel="0" collapsed="false">
      <c r="C10" s="526"/>
      <c r="D10" s="527" t="e">
        <f aca="false">#REF!</f>
        <v>#REF!</v>
      </c>
      <c r="E10" s="527" t="e">
        <f aca="false">#REF!</f>
        <v>#REF!</v>
      </c>
      <c r="F10" s="527" t="e">
        <f aca="false">#REF!</f>
        <v>#REF!</v>
      </c>
    </row>
    <row r="11" customFormat="false" ht="13.8" hidden="false" customHeight="false" outlineLevel="0" collapsed="false">
      <c r="C11" s="526"/>
      <c r="D11" s="526"/>
      <c r="E11" s="526"/>
      <c r="F11" s="526"/>
    </row>
    <row r="12" customFormat="false" ht="13.8" hidden="false" customHeight="false" outlineLevel="0" collapsed="false">
      <c r="C12" s="526"/>
      <c r="D12" s="527" t="e">
        <f aca="false">D10-D7-D8</f>
        <v>#REF!</v>
      </c>
      <c r="E12" s="527" t="e">
        <f aca="false">E10-E7-E8</f>
        <v>#REF!</v>
      </c>
      <c r="F12" s="527" t="e">
        <f aca="false">F10-F7-F8</f>
        <v>#REF!</v>
      </c>
    </row>
  </sheetData>
  <sheetProtection sheet="true" password="cc53" objects="true" scenarios="true"/>
  <mergeCells count="6">
    <mergeCell ref="A1:F1"/>
    <mergeCell ref="A2:F2"/>
    <mergeCell ref="A4:A5"/>
    <mergeCell ref="B4:B5"/>
    <mergeCell ref="C4:C5"/>
    <mergeCell ref="D4:F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9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N24" activeCellId="0" sqref="N24"/>
    </sheetView>
  </sheetViews>
  <sheetFormatPr defaultRowHeight="12.8" zeroHeight="false" outlineLevelRow="0" outlineLevelCol="0"/>
  <cols>
    <col collapsed="false" customWidth="true" hidden="false" outlineLevel="0" max="1" min="1" style="0" width="31.4"/>
    <col collapsed="false" customWidth="true" hidden="false" outlineLevel="0" max="7" min="2" style="0" width="13.06"/>
    <col collapsed="false" customWidth="true" hidden="false" outlineLevel="0" max="8" min="8" style="0" width="15.95"/>
    <col collapsed="false" customWidth="true" hidden="true" outlineLevel="0" max="9" min="9" style="0" width="16.26"/>
    <col collapsed="false" customWidth="true" hidden="true" outlineLevel="0" max="10" min="10" style="0" width="14.88"/>
    <col collapsed="false" customWidth="true" hidden="true" outlineLevel="0" max="12" min="11" style="0" width="8.67"/>
    <col collapsed="false" customWidth="true" hidden="false" outlineLevel="0" max="1025" min="13" style="0" width="8.67"/>
  </cols>
  <sheetData>
    <row r="1" customFormat="false" ht="53.95" hidden="false" customHeight="true" outlineLevel="0" collapsed="false">
      <c r="A1" s="472" t="s">
        <v>549</v>
      </c>
      <c r="B1" s="472"/>
      <c r="C1" s="472"/>
      <c r="D1" s="472"/>
      <c r="E1" s="472"/>
      <c r="F1" s="472"/>
      <c r="G1" s="472"/>
      <c r="H1" s="472"/>
    </row>
    <row r="2" customFormat="false" ht="13.8" hidden="false" customHeight="false" outlineLevel="0" collapsed="false">
      <c r="A2" s="528"/>
      <c r="B2" s="529"/>
      <c r="C2" s="529"/>
      <c r="D2" s="529"/>
      <c r="E2" s="529"/>
      <c r="F2" s="529"/>
      <c r="G2" s="529"/>
      <c r="H2" s="529"/>
    </row>
    <row r="3" customFormat="false" ht="15.8" hidden="false" customHeight="false" outlineLevel="0" collapsed="false">
      <c r="A3" s="530"/>
      <c r="B3" s="531" t="s">
        <v>550</v>
      </c>
      <c r="C3" s="531"/>
      <c r="D3" s="531"/>
      <c r="E3" s="531"/>
      <c r="F3" s="531"/>
      <c r="G3" s="530"/>
      <c r="H3" s="530"/>
    </row>
    <row r="4" customFormat="false" ht="19.45" hidden="false" customHeight="true" outlineLevel="0" collapsed="false">
      <c r="A4" s="530"/>
      <c r="B4" s="532" t="s">
        <v>74</v>
      </c>
      <c r="C4" s="532"/>
      <c r="D4" s="532"/>
      <c r="E4" s="532"/>
      <c r="F4" s="532"/>
      <c r="G4" s="533" t="s">
        <v>449</v>
      </c>
      <c r="H4" s="533"/>
    </row>
    <row r="5" customFormat="false" ht="41.95" hidden="false" customHeight="true" outlineLevel="0" collapsed="false">
      <c r="A5" s="164" t="s">
        <v>551</v>
      </c>
      <c r="B5" s="164" t="s">
        <v>552</v>
      </c>
      <c r="C5" s="164"/>
      <c r="D5" s="164" t="s">
        <v>553</v>
      </c>
      <c r="E5" s="164"/>
      <c r="F5" s="164" t="s">
        <v>554</v>
      </c>
      <c r="G5" s="164"/>
      <c r="H5" s="164" t="s">
        <v>555</v>
      </c>
    </row>
    <row r="6" customFormat="false" ht="132.7" hidden="false" customHeight="true" outlineLevel="0" collapsed="false">
      <c r="A6" s="164"/>
      <c r="B6" s="534" t="s">
        <v>556</v>
      </c>
      <c r="C6" s="534" t="s">
        <v>557</v>
      </c>
      <c r="D6" s="534" t="s">
        <v>556</v>
      </c>
      <c r="E6" s="534" t="s">
        <v>557</v>
      </c>
      <c r="F6" s="534" t="s">
        <v>556</v>
      </c>
      <c r="G6" s="534" t="s">
        <v>557</v>
      </c>
      <c r="H6" s="164"/>
    </row>
    <row r="7" customFormat="false" ht="13.8" hidden="false" customHeight="false" outlineLevel="0" collapsed="false">
      <c r="A7" s="535" t="s">
        <v>558</v>
      </c>
      <c r="B7" s="535"/>
      <c r="C7" s="535"/>
      <c r="D7" s="535"/>
      <c r="E7" s="535"/>
      <c r="F7" s="535"/>
      <c r="G7" s="535"/>
      <c r="H7" s="535"/>
    </row>
    <row r="8" customFormat="false" ht="15.8" hidden="false" customHeight="false" outlineLevel="0" collapsed="false">
      <c r="A8" s="536" t="s">
        <v>559</v>
      </c>
      <c r="B8" s="537" t="n">
        <v>77125.34</v>
      </c>
      <c r="C8" s="537" t="n">
        <v>20994.014</v>
      </c>
      <c r="D8" s="538" t="n">
        <v>11086.594</v>
      </c>
      <c r="E8" s="538" t="n">
        <v>2845.825</v>
      </c>
      <c r="F8" s="539"/>
      <c r="G8" s="540"/>
      <c r="H8" s="541" t="n">
        <v>57794649.69</v>
      </c>
    </row>
    <row r="9" customFormat="false" ht="14.65" hidden="false" customHeight="false" outlineLevel="0" collapsed="false">
      <c r="A9" s="542" t="s">
        <v>12</v>
      </c>
      <c r="B9" s="543" t="n">
        <v>56305.687</v>
      </c>
      <c r="C9" s="544" t="s">
        <v>43</v>
      </c>
      <c r="D9" s="545" t="n">
        <v>8643.848</v>
      </c>
      <c r="E9" s="544" t="s">
        <v>43</v>
      </c>
      <c r="F9" s="545" t="n">
        <v>3833.54</v>
      </c>
      <c r="G9" s="544" t="s">
        <v>43</v>
      </c>
      <c r="H9" s="546" t="n">
        <v>33136537.06</v>
      </c>
    </row>
    <row r="10" customFormat="false" ht="14.65" hidden="false" customHeight="false" outlineLevel="0" collapsed="false">
      <c r="A10" s="542" t="s">
        <v>560</v>
      </c>
      <c r="B10" s="543" t="n">
        <v>1874.213</v>
      </c>
      <c r="C10" s="543" t="n">
        <v>2034.203</v>
      </c>
      <c r="D10" s="545" t="n">
        <v>221.118</v>
      </c>
      <c r="E10" s="545" t="n">
        <v>280.121</v>
      </c>
      <c r="F10" s="545" t="n">
        <v>3833.54</v>
      </c>
      <c r="G10" s="547" t="n">
        <v>5374.1</v>
      </c>
      <c r="H10" s="546" t="n">
        <v>2353062.96</v>
      </c>
    </row>
    <row r="11" customFormat="false" ht="14.65" hidden="false" customHeight="false" outlineLevel="0" collapsed="false">
      <c r="A11" s="542" t="s">
        <v>561</v>
      </c>
      <c r="B11" s="543" t="n">
        <v>18945.44</v>
      </c>
      <c r="C11" s="543" t="n">
        <v>18959.811</v>
      </c>
      <c r="D11" s="545" t="n">
        <v>2221.628</v>
      </c>
      <c r="E11" s="545" t="n">
        <v>2565.704</v>
      </c>
      <c r="F11" s="545" t="n">
        <v>3833.54</v>
      </c>
      <c r="G11" s="547" t="n">
        <v>5374.1</v>
      </c>
      <c r="H11" s="546" t="n">
        <v>22305049.67</v>
      </c>
    </row>
    <row r="12" customFormat="false" ht="13.8" hidden="false" customHeight="false" outlineLevel="0" collapsed="false">
      <c r="A12" s="535" t="s">
        <v>562</v>
      </c>
      <c r="B12" s="535"/>
      <c r="C12" s="535"/>
      <c r="D12" s="535"/>
      <c r="E12" s="535"/>
      <c r="F12" s="535"/>
      <c r="G12" s="535"/>
      <c r="H12" s="535"/>
    </row>
    <row r="13" customFormat="false" ht="14.65" hidden="false" customHeight="false" outlineLevel="0" collapsed="false">
      <c r="A13" s="542" t="s">
        <v>12</v>
      </c>
      <c r="B13" s="548" t="n">
        <v>56305.687</v>
      </c>
      <c r="C13" s="548"/>
      <c r="D13" s="548" t="n">
        <v>8643.848</v>
      </c>
      <c r="E13" s="548"/>
      <c r="F13" s="549"/>
      <c r="G13" s="549"/>
      <c r="H13" s="548" t="n">
        <v>55060034.22</v>
      </c>
    </row>
    <row r="14" customFormat="false" ht="14.65" hidden="false" customHeight="false" outlineLevel="0" collapsed="false">
      <c r="A14" s="542" t="s">
        <v>130</v>
      </c>
      <c r="B14" s="548" t="n">
        <v>3908.416</v>
      </c>
      <c r="C14" s="548"/>
      <c r="D14" s="548" t="n">
        <v>501.239</v>
      </c>
      <c r="E14" s="548"/>
      <c r="F14" s="549"/>
      <c r="G14" s="549"/>
      <c r="H14" s="548" t="n">
        <v>3260124.97</v>
      </c>
    </row>
    <row r="15" customFormat="false" ht="15.8" hidden="false" customHeight="false" outlineLevel="0" collapsed="false">
      <c r="A15" s="542" t="s">
        <v>132</v>
      </c>
      <c r="B15" s="548" t="n">
        <v>37905.251</v>
      </c>
      <c r="C15" s="548"/>
      <c r="D15" s="548" t="n">
        <v>4787.332</v>
      </c>
      <c r="E15" s="548"/>
      <c r="F15" s="549"/>
      <c r="G15" s="549"/>
      <c r="H15" s="548" t="n">
        <v>29224971.93</v>
      </c>
      <c r="I15" s="329" t="n">
        <v>30409595.82894</v>
      </c>
      <c r="J15" s="0" t="n">
        <f aca="false">I15-H11</f>
        <v>8104546.16</v>
      </c>
      <c r="K15" s="0" t="e">
        <f aca="false">J15/#REF!</f>
        <v>#REF!</v>
      </c>
    </row>
    <row r="16" customFormat="false" ht="13.8" hidden="false" customHeight="false" outlineLevel="0" collapsed="false">
      <c r="A16" s="550" t="s">
        <v>563</v>
      </c>
      <c r="B16" s="551"/>
      <c r="C16" s="551"/>
      <c r="D16" s="551"/>
      <c r="E16" s="551"/>
      <c r="F16" s="552"/>
      <c r="G16" s="552"/>
      <c r="H16" s="553" t="n">
        <v>87545131.12</v>
      </c>
    </row>
    <row r="18" customFormat="false" ht="41.2" hidden="false" customHeight="true" outlineLevel="0" collapsed="false">
      <c r="A18" s="554" t="s">
        <v>564</v>
      </c>
      <c r="B18" s="554"/>
      <c r="C18" s="554"/>
      <c r="D18" s="554"/>
      <c r="E18" s="554"/>
      <c r="F18" s="554"/>
      <c r="G18" s="554"/>
      <c r="H18" s="555" t="n">
        <v>29750481.43</v>
      </c>
    </row>
    <row r="19" customFormat="false" ht="13.8" hidden="false" customHeight="false" outlineLevel="0" collapsed="false">
      <c r="A19" s="556" t="s">
        <v>565</v>
      </c>
      <c r="B19" s="556"/>
      <c r="C19" s="556"/>
      <c r="D19" s="556"/>
      <c r="E19" s="556"/>
      <c r="F19" s="556"/>
      <c r="G19" s="556"/>
      <c r="H19" s="556"/>
    </row>
    <row r="20" customFormat="false" ht="14.65" hidden="false" customHeight="false" outlineLevel="0" collapsed="false">
      <c r="A20" s="542" t="s">
        <v>12</v>
      </c>
      <c r="B20" s="548"/>
      <c r="C20" s="548"/>
      <c r="D20" s="548"/>
      <c r="E20" s="548"/>
      <c r="F20" s="549"/>
      <c r="G20" s="549"/>
      <c r="H20" s="548" t="n">
        <f aca="false">H13-H9</f>
        <v>21923497.16</v>
      </c>
      <c r="I20" s="0" t="e">
        <f aca="false">H20/#REF!</f>
        <v>#REF!</v>
      </c>
      <c r="J20" s="0" t="n">
        <f aca="false">H20/B9</f>
        <v>389.365592147024</v>
      </c>
    </row>
    <row r="21" customFormat="false" ht="13.8" hidden="false" customHeight="false" outlineLevel="0" collapsed="false">
      <c r="A21" s="542" t="s">
        <v>130</v>
      </c>
      <c r="B21" s="548"/>
      <c r="C21" s="548"/>
      <c r="D21" s="548"/>
      <c r="E21" s="548"/>
      <c r="F21" s="549"/>
      <c r="G21" s="549"/>
      <c r="H21" s="548" t="n">
        <f aca="false">H14-H10</f>
        <v>907062.01</v>
      </c>
      <c r="I21" s="0" t="e">
        <f aca="false">H21/#REF!</f>
        <v>#REF!</v>
      </c>
      <c r="J21" s="0" t="n">
        <f aca="false">H21/(B10+C10)</f>
        <v>232.079187578804</v>
      </c>
    </row>
    <row r="22" customFormat="false" ht="13.8" hidden="false" customHeight="false" outlineLevel="0" collapsed="false">
      <c r="A22" s="542" t="s">
        <v>132</v>
      </c>
      <c r="B22" s="548"/>
      <c r="C22" s="548"/>
      <c r="D22" s="548"/>
      <c r="E22" s="548"/>
      <c r="F22" s="549"/>
      <c r="G22" s="549"/>
      <c r="H22" s="548" t="n">
        <f aca="false">H15-H11</f>
        <v>6919922.26</v>
      </c>
      <c r="I22" s="0" t="e">
        <f aca="false">H22/#REF!</f>
        <v>#REF!</v>
      </c>
      <c r="J22" s="0" t="n">
        <f aca="false">J15/(B11+C11)</f>
        <v>213.810644862898</v>
      </c>
    </row>
    <row r="23" customFormat="false" ht="15.8" hidden="false" customHeight="false" outlineLevel="0" collapsed="false">
      <c r="A23" s="550"/>
      <c r="B23" s="551"/>
      <c r="C23" s="551"/>
      <c r="D23" s="551"/>
      <c r="E23" s="551"/>
      <c r="F23" s="552"/>
      <c r="G23" s="552"/>
      <c r="H23" s="553"/>
    </row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38.95" hidden="false" customHeight="true" outlineLevel="0" collapsed="false">
      <c r="A26" s="557" t="s">
        <v>566</v>
      </c>
      <c r="B26" s="557"/>
      <c r="C26" s="557"/>
      <c r="D26" s="557"/>
      <c r="E26" s="557"/>
      <c r="F26" s="557"/>
      <c r="G26" s="557"/>
      <c r="H26" s="555" t="n">
        <v>197818.48</v>
      </c>
      <c r="I26" s="558"/>
      <c r="J26" s="558"/>
      <c r="K26" s="559"/>
    </row>
    <row r="27" customFormat="false" ht="13.8" hidden="false" customHeight="false" outlineLevel="0" collapsed="false"/>
    <row r="28" customFormat="false" ht="13.8" hidden="false" customHeight="false" outlineLevel="0" collapsed="false">
      <c r="H28" s="329" t="e">
        <f aca="false">#REF!</f>
        <v>#REF!</v>
      </c>
    </row>
    <row r="29" customFormat="false" ht="12.8" hidden="false" customHeight="false" outlineLevel="0" collapsed="false">
      <c r="H29" s="329" t="e">
        <f aca="false">H28-H18-H26</f>
        <v>#REF!</v>
      </c>
    </row>
  </sheetData>
  <sheetProtection sheet="true" password="cc53" objects="true" scenarios="true"/>
  <mergeCells count="38">
    <mergeCell ref="A1:H1"/>
    <mergeCell ref="B3:F3"/>
    <mergeCell ref="B4:F4"/>
    <mergeCell ref="G4:H4"/>
    <mergeCell ref="A5:A6"/>
    <mergeCell ref="B5:C5"/>
    <mergeCell ref="D5:E5"/>
    <mergeCell ref="F5:G5"/>
    <mergeCell ref="H5:H6"/>
    <mergeCell ref="A7:H7"/>
    <mergeCell ref="A12:H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A18:G18"/>
    <mergeCell ref="A19:H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A26:G26"/>
  </mergeCells>
  <conditionalFormatting sqref="B3:F3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RowHeight="12.8" zeroHeight="false" outlineLevelRow="0" outlineLevelCol="0"/>
  <cols>
    <col collapsed="false" customWidth="true" hidden="false" outlineLevel="0" max="1" min="1" style="0" width="7.36"/>
    <col collapsed="false" customWidth="true" hidden="false" outlineLevel="0" max="2" min="2" style="0" width="52.38"/>
    <col collapsed="false" customWidth="true" hidden="false" outlineLevel="0" max="3" min="3" style="0" width="8.67"/>
    <col collapsed="false" customWidth="true" hidden="false" outlineLevel="0" max="4" min="4" style="0" width="15.42"/>
    <col collapsed="false" customWidth="true" hidden="false" outlineLevel="0" max="1025" min="5" style="0" width="8.67"/>
  </cols>
  <sheetData>
    <row r="1" customFormat="false" ht="25.35" hidden="false" customHeight="true" outlineLevel="0" collapsed="false">
      <c r="A1" s="560" t="s">
        <v>567</v>
      </c>
      <c r="B1" s="560"/>
      <c r="C1" s="560"/>
      <c r="D1" s="560"/>
    </row>
    <row r="2" customFormat="false" ht="13.8" hidden="false" customHeight="false" outlineLevel="0" collapsed="false">
      <c r="A2" s="561"/>
      <c r="B2" s="530"/>
      <c r="C2" s="530"/>
      <c r="D2" s="530"/>
    </row>
    <row r="3" customFormat="false" ht="25.45" hidden="false" customHeight="false" outlineLevel="0" collapsed="false">
      <c r="A3" s="562" t="s">
        <v>76</v>
      </c>
      <c r="B3" s="562" t="s">
        <v>175</v>
      </c>
      <c r="C3" s="563" t="s">
        <v>78</v>
      </c>
      <c r="D3" s="563" t="s">
        <v>453</v>
      </c>
    </row>
    <row r="4" customFormat="false" ht="20.85" hidden="false" customHeight="false" outlineLevel="0" collapsed="false">
      <c r="A4" s="564" t="s">
        <v>193</v>
      </c>
      <c r="B4" s="565" t="s">
        <v>568</v>
      </c>
      <c r="C4" s="564" t="s">
        <v>20</v>
      </c>
      <c r="D4" s="566" t="n">
        <v>0.02</v>
      </c>
    </row>
    <row r="5" customFormat="false" ht="13.8" hidden="false" customHeight="false" outlineLevel="0" collapsed="false">
      <c r="A5" s="567" t="s">
        <v>195</v>
      </c>
      <c r="B5" s="568" t="s">
        <v>569</v>
      </c>
      <c r="C5" s="569" t="s">
        <v>18</v>
      </c>
      <c r="D5" s="570" t="n">
        <f aca="false">D7-D6</f>
        <v>125062668.65</v>
      </c>
    </row>
    <row r="6" customFormat="false" ht="13.8" hidden="false" customHeight="false" outlineLevel="0" collapsed="false">
      <c r="A6" s="567" t="s">
        <v>203</v>
      </c>
      <c r="B6" s="571" t="s">
        <v>570</v>
      </c>
      <c r="C6" s="569" t="s">
        <v>18</v>
      </c>
      <c r="D6" s="570" t="n">
        <v>2552299.36</v>
      </c>
    </row>
    <row r="7" customFormat="false" ht="13.8" hidden="false" customHeight="false" outlineLevel="0" collapsed="false">
      <c r="A7" s="567" t="s">
        <v>208</v>
      </c>
      <c r="B7" s="568" t="s">
        <v>338</v>
      </c>
      <c r="C7" s="569" t="s">
        <v>18</v>
      </c>
      <c r="D7" s="570" t="n">
        <v>127614968.01</v>
      </c>
    </row>
    <row r="8" customFormat="false" ht="13.8" hidden="false" customHeight="false" outlineLevel="0" collapsed="false">
      <c r="A8" s="561"/>
      <c r="B8" s="530"/>
      <c r="C8" s="530"/>
      <c r="D8" s="530"/>
    </row>
    <row r="9" customFormat="false" ht="13.8" hidden="false" customHeight="false" outlineLevel="0" collapsed="false">
      <c r="A9" s="572" t="s">
        <v>67</v>
      </c>
      <c r="B9" s="573"/>
      <c r="C9" s="530"/>
      <c r="D9" s="530"/>
    </row>
    <row r="10" customFormat="false" ht="13.8" hidden="false" customHeight="false" outlineLevel="0" collapsed="false">
      <c r="A10" s="574" t="s">
        <v>571</v>
      </c>
      <c r="B10" s="573"/>
      <c r="C10" s="530"/>
      <c r="D10" s="530"/>
    </row>
    <row r="11" customFormat="false" ht="13.8" hidden="false" customHeight="false" outlineLevel="0" collapsed="false">
      <c r="A11" s="574"/>
      <c r="B11" s="573"/>
      <c r="C11" s="530"/>
      <c r="D11" s="530"/>
    </row>
    <row r="12" customFormat="false" ht="13.8" hidden="false" customHeight="false" outlineLevel="0" collapsed="false">
      <c r="A12" s="574"/>
      <c r="B12" s="573"/>
      <c r="C12" s="530"/>
      <c r="D12" s="530"/>
    </row>
    <row r="13" customFormat="false" ht="13.8" hidden="false" customHeight="false" outlineLevel="0" collapsed="false">
      <c r="A13" s="561"/>
      <c r="B13" s="530"/>
      <c r="C13" s="530"/>
      <c r="D13" s="530"/>
    </row>
    <row r="14" customFormat="false" ht="13.8" hidden="false" customHeight="false" outlineLevel="0" collapsed="false">
      <c r="A14" s="575" t="e">
        <f aca="false">#REF!</f>
        <v>#REF!</v>
      </c>
      <c r="B14" s="561"/>
      <c r="C14" s="576" t="e">
        <f aca="false">#REF!</f>
        <v>#REF!</v>
      </c>
      <c r="D14" s="530"/>
    </row>
    <row r="15" customFormat="false" ht="13.8" hidden="false" customHeight="false" outlineLevel="0" collapsed="false"/>
  </sheetData>
  <sheetProtection sheet="true" password="cc53" objects="true" scenarios="true"/>
  <mergeCells count="1">
    <mergeCell ref="A1:D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10.53"/>
  </cols>
  <sheetData/>
  <sheetProtection sheet="true" password="cc53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16" activeCellId="0" sqref="P16"/>
    </sheetView>
  </sheetViews>
  <sheetFormatPr defaultRowHeight="12.8" zeroHeight="false" outlineLevelRow="0" outlineLevelCol="0"/>
  <cols>
    <col collapsed="false" customWidth="true" hidden="false" outlineLevel="0" max="1" min="1" style="0" width="7.36"/>
    <col collapsed="false" customWidth="true" hidden="false" outlineLevel="0" max="2" min="2" style="0" width="48.49"/>
    <col collapsed="false" customWidth="true" hidden="false" outlineLevel="0" max="3" min="3" style="0" width="11.53"/>
    <col collapsed="false" customWidth="true" hidden="false" outlineLevel="0" max="5" min="4" style="0" width="12.22"/>
    <col collapsed="false" customWidth="true" hidden="false" outlineLevel="0" max="6" min="6" style="0" width="8.67"/>
    <col collapsed="false" customWidth="true" hidden="false" outlineLevel="0" max="7" min="7" style="0" width="10.28"/>
    <col collapsed="false" customWidth="true" hidden="false" outlineLevel="0" max="8" min="8" style="0" width="11.38"/>
    <col collapsed="false" customWidth="true" hidden="false" outlineLevel="0" max="9" min="9" style="0" width="12.64"/>
    <col collapsed="false" customWidth="true" hidden="false" outlineLevel="0" max="1025" min="10" style="0" width="8.67"/>
  </cols>
  <sheetData>
    <row r="1" customFormat="false" ht="31.45" hidden="false" customHeight="true" outlineLevel="0" collapsed="false">
      <c r="A1" s="577" t="s">
        <v>572</v>
      </c>
      <c r="B1" s="577"/>
      <c r="C1" s="577"/>
      <c r="D1" s="577"/>
      <c r="E1" s="577"/>
      <c r="F1" s="577"/>
      <c r="G1" s="577"/>
      <c r="H1" s="577"/>
      <c r="I1" s="577"/>
      <c r="J1" s="577"/>
    </row>
    <row r="2" customFormat="false" ht="17.35" hidden="false" customHeight="true" outlineLevel="0" collapsed="false">
      <c r="A2" s="577" t="s">
        <v>573</v>
      </c>
      <c r="B2" s="577"/>
      <c r="C2" s="577"/>
      <c r="D2" s="577"/>
      <c r="E2" s="577"/>
      <c r="F2" s="577"/>
      <c r="G2" s="577"/>
      <c r="H2" s="577"/>
      <c r="I2" s="577"/>
      <c r="J2" s="577"/>
    </row>
    <row r="3" customFormat="false" ht="15" hidden="false" customHeight="true" outlineLevel="0" collapsed="false">
      <c r="B3" s="578" t="s">
        <v>574</v>
      </c>
      <c r="C3" s="578"/>
      <c r="D3" s="578"/>
      <c r="E3" s="578"/>
      <c r="F3" s="578"/>
      <c r="G3" s="578"/>
      <c r="H3" s="578"/>
      <c r="I3" s="578"/>
      <c r="J3" s="578"/>
    </row>
    <row r="4" customFormat="false" ht="17.35" hidden="false" customHeight="true" outlineLevel="0" collapsed="false">
      <c r="A4" s="577"/>
      <c r="B4" s="579" t="s">
        <v>575</v>
      </c>
      <c r="C4" s="579"/>
      <c r="D4" s="579"/>
      <c r="E4" s="579"/>
      <c r="F4" s="579"/>
      <c r="G4" s="579"/>
      <c r="H4" s="579"/>
      <c r="I4" s="579"/>
      <c r="J4" s="530"/>
    </row>
    <row r="5" customFormat="false" ht="15" hidden="false" customHeight="false" outlineLevel="0" collapsed="false">
      <c r="A5" s="580"/>
      <c r="B5" s="580"/>
      <c r="C5" s="580"/>
      <c r="D5" s="580"/>
      <c r="E5" s="581"/>
      <c r="F5" s="581"/>
      <c r="G5" s="530"/>
      <c r="H5" s="530"/>
      <c r="I5" s="530"/>
      <c r="J5" s="530"/>
    </row>
    <row r="6" customFormat="false" ht="15" hidden="false" customHeight="true" outlineLevel="0" collapsed="false">
      <c r="A6" s="582" t="s">
        <v>76</v>
      </c>
      <c r="B6" s="582" t="s">
        <v>77</v>
      </c>
      <c r="C6" s="583" t="s">
        <v>576</v>
      </c>
      <c r="D6" s="583"/>
      <c r="E6" s="584" t="s">
        <v>248</v>
      </c>
      <c r="F6" s="584"/>
      <c r="G6" s="584"/>
      <c r="H6" s="584"/>
      <c r="I6" s="584"/>
      <c r="J6" s="584"/>
    </row>
    <row r="7" customFormat="false" ht="13.8" hidden="false" customHeight="false" outlineLevel="0" collapsed="false">
      <c r="A7" s="582"/>
      <c r="B7" s="582"/>
      <c r="C7" s="583"/>
      <c r="D7" s="583"/>
      <c r="E7" s="585" t="s">
        <v>12</v>
      </c>
      <c r="F7" s="585"/>
      <c r="G7" s="564" t="s">
        <v>577</v>
      </c>
      <c r="H7" s="564"/>
      <c r="I7" s="564" t="s">
        <v>58</v>
      </c>
      <c r="J7" s="564"/>
    </row>
    <row r="8" customFormat="false" ht="11.95" hidden="false" customHeight="true" outlineLevel="0" collapsed="false">
      <c r="A8" s="582"/>
      <c r="B8" s="582"/>
      <c r="C8" s="586" t="s">
        <v>383</v>
      </c>
      <c r="D8" s="587" t="s">
        <v>324</v>
      </c>
      <c r="E8" s="567" t="s">
        <v>383</v>
      </c>
      <c r="F8" s="588" t="s">
        <v>324</v>
      </c>
      <c r="G8" s="567" t="s">
        <v>383</v>
      </c>
      <c r="H8" s="588" t="s">
        <v>324</v>
      </c>
      <c r="I8" s="567" t="s">
        <v>383</v>
      </c>
      <c r="J8" s="588" t="s">
        <v>324</v>
      </c>
    </row>
    <row r="9" customFormat="false" ht="13.8" hidden="false" customHeight="false" outlineLevel="0" collapsed="false">
      <c r="A9" s="589" t="n">
        <v>1</v>
      </c>
      <c r="B9" s="589" t="n">
        <v>2</v>
      </c>
      <c r="C9" s="589" t="n">
        <v>3</v>
      </c>
      <c r="D9" s="589" t="n">
        <v>4</v>
      </c>
      <c r="E9" s="589" t="n">
        <v>5</v>
      </c>
      <c r="F9" s="589" t="n">
        <v>6</v>
      </c>
      <c r="G9" s="589" t="n">
        <v>7</v>
      </c>
      <c r="H9" s="589" t="n">
        <v>8</v>
      </c>
      <c r="I9" s="589" t="n">
        <v>9</v>
      </c>
      <c r="J9" s="589" t="n">
        <v>10</v>
      </c>
    </row>
    <row r="10" customFormat="false" ht="14.95" hidden="false" customHeight="true" outlineLevel="0" collapsed="false">
      <c r="A10" s="590" t="s">
        <v>385</v>
      </c>
      <c r="B10" s="591" t="s">
        <v>514</v>
      </c>
      <c r="C10" s="592" t="n">
        <v>216874.61</v>
      </c>
      <c r="D10" s="593" t="n">
        <v>1746.85</v>
      </c>
      <c r="E10" s="594" t="n">
        <v>92267.95</v>
      </c>
      <c r="F10" s="594" t="n">
        <v>1511.88</v>
      </c>
      <c r="G10" s="594" t="n">
        <v>7132.96</v>
      </c>
      <c r="H10" s="594" t="n">
        <v>1958.07</v>
      </c>
      <c r="I10" s="594" t="n">
        <v>117473.68</v>
      </c>
      <c r="J10" s="594" t="n">
        <v>1975</v>
      </c>
    </row>
    <row r="11" customFormat="false" ht="16.45" hidden="false" customHeight="true" outlineLevel="0" collapsed="false">
      <c r="A11" s="590" t="s">
        <v>136</v>
      </c>
      <c r="B11" s="591" t="s">
        <v>515</v>
      </c>
      <c r="C11" s="592" t="n">
        <v>164000.48</v>
      </c>
      <c r="D11" s="593" t="n">
        <v>1320.97</v>
      </c>
      <c r="E11" s="594" t="n">
        <v>66323.93</v>
      </c>
      <c r="F11" s="594" t="n">
        <v>1086.77</v>
      </c>
      <c r="G11" s="594" t="n">
        <v>5587.33</v>
      </c>
      <c r="H11" s="594" t="n">
        <v>1533.78</v>
      </c>
      <c r="I11" s="594" t="n">
        <v>92089.23</v>
      </c>
      <c r="J11" s="594" t="n">
        <v>1548.23</v>
      </c>
    </row>
    <row r="12" customFormat="false" ht="15" hidden="false" customHeight="false" outlineLevel="0" collapsed="false">
      <c r="A12" s="590" t="s">
        <v>496</v>
      </c>
      <c r="B12" s="591" t="s">
        <v>516</v>
      </c>
      <c r="C12" s="592" t="n">
        <v>153640.4</v>
      </c>
      <c r="D12" s="593" t="n">
        <v>1237.52</v>
      </c>
      <c r="E12" s="594" t="n">
        <v>61242.57</v>
      </c>
      <c r="F12" s="594" t="n">
        <v>1003.51</v>
      </c>
      <c r="G12" s="594" t="n">
        <v>5284.74</v>
      </c>
      <c r="H12" s="594" t="n">
        <v>1450.71</v>
      </c>
      <c r="I12" s="594" t="n">
        <v>87113.09</v>
      </c>
      <c r="J12" s="594" t="n">
        <v>1464.57</v>
      </c>
    </row>
    <row r="13" customFormat="false" ht="16.45" hidden="false" customHeight="true" outlineLevel="0" collapsed="false">
      <c r="A13" s="590" t="s">
        <v>517</v>
      </c>
      <c r="B13" s="595" t="s">
        <v>164</v>
      </c>
      <c r="C13" s="592" t="n">
        <v>5503.89</v>
      </c>
      <c r="D13" s="593" t="n">
        <v>44.33</v>
      </c>
      <c r="E13" s="594" t="n">
        <v>2698.54</v>
      </c>
      <c r="F13" s="594" t="n">
        <v>44.22</v>
      </c>
      <c r="G13" s="594" t="n">
        <v>160.63</v>
      </c>
      <c r="H13" s="594" t="n">
        <v>44.09</v>
      </c>
      <c r="I13" s="594" t="n">
        <v>2644.71</v>
      </c>
      <c r="J13" s="594" t="n">
        <v>44.46</v>
      </c>
    </row>
    <row r="14" customFormat="false" ht="17.95" hidden="false" customHeight="true" outlineLevel="0" collapsed="false">
      <c r="A14" s="590" t="s">
        <v>518</v>
      </c>
      <c r="B14" s="591" t="s">
        <v>578</v>
      </c>
      <c r="C14" s="592" t="n">
        <v>0</v>
      </c>
      <c r="D14" s="593" t="n">
        <v>0</v>
      </c>
      <c r="E14" s="594" t="n">
        <v>0</v>
      </c>
      <c r="F14" s="594" t="n">
        <v>0</v>
      </c>
      <c r="G14" s="594" t="n">
        <v>0</v>
      </c>
      <c r="H14" s="594" t="n">
        <v>0</v>
      </c>
      <c r="I14" s="594" t="n">
        <v>0</v>
      </c>
      <c r="J14" s="594" t="n">
        <v>0</v>
      </c>
    </row>
    <row r="15" customFormat="false" ht="15" hidden="false" customHeight="false" outlineLevel="0" collapsed="false">
      <c r="A15" s="590" t="s">
        <v>520</v>
      </c>
      <c r="B15" s="591" t="s">
        <v>167</v>
      </c>
      <c r="C15" s="592" t="n">
        <v>2612.63</v>
      </c>
      <c r="D15" s="593" t="n">
        <v>21.04</v>
      </c>
      <c r="E15" s="594" t="n">
        <v>1281.05</v>
      </c>
      <c r="F15" s="594" t="n">
        <v>20.99</v>
      </c>
      <c r="G15" s="594" t="n">
        <v>76.26</v>
      </c>
      <c r="H15" s="594" t="n">
        <v>20.93</v>
      </c>
      <c r="I15" s="594" t="n">
        <v>1255.32</v>
      </c>
      <c r="J15" s="594" t="n">
        <v>21.1</v>
      </c>
    </row>
    <row r="16" customFormat="false" ht="26.95" hidden="false" customHeight="false" outlineLevel="0" collapsed="false">
      <c r="A16" s="596" t="s">
        <v>521</v>
      </c>
      <c r="B16" s="597" t="s">
        <v>522</v>
      </c>
      <c r="C16" s="592" t="n">
        <v>2243.56</v>
      </c>
      <c r="D16" s="593" t="n">
        <v>18.07</v>
      </c>
      <c r="E16" s="594" t="n">
        <v>1101.77</v>
      </c>
      <c r="F16" s="594" t="n">
        <v>18.05</v>
      </c>
      <c r="G16" s="594" t="n">
        <v>65.7</v>
      </c>
      <c r="H16" s="594" t="n">
        <v>18.04</v>
      </c>
      <c r="I16" s="594" t="n">
        <v>1076.11</v>
      </c>
      <c r="J16" s="594" t="n">
        <v>18.09</v>
      </c>
    </row>
    <row r="17" customFormat="false" ht="15" hidden="false" customHeight="false" outlineLevel="0" collapsed="false">
      <c r="A17" s="590" t="s">
        <v>138</v>
      </c>
      <c r="B17" s="591" t="s">
        <v>523</v>
      </c>
      <c r="C17" s="592" t="n">
        <v>33048.69</v>
      </c>
      <c r="D17" s="593" t="n">
        <v>266.2</v>
      </c>
      <c r="E17" s="594" t="n">
        <v>16217.31</v>
      </c>
      <c r="F17" s="594" t="n">
        <v>265.73</v>
      </c>
      <c r="G17" s="594" t="n">
        <v>966.23</v>
      </c>
      <c r="H17" s="594" t="n">
        <v>265.24</v>
      </c>
      <c r="I17" s="594" t="n">
        <v>15865.16</v>
      </c>
      <c r="J17" s="594" t="n">
        <v>266.73</v>
      </c>
    </row>
    <row r="18" customFormat="false" ht="15" hidden="false" customHeight="false" outlineLevel="0" collapsed="false">
      <c r="A18" s="590" t="s">
        <v>140</v>
      </c>
      <c r="B18" s="591" t="s">
        <v>524</v>
      </c>
      <c r="C18" s="592" t="n">
        <v>16771.5</v>
      </c>
      <c r="D18" s="593" t="n">
        <v>135.09</v>
      </c>
      <c r="E18" s="594" t="n">
        <v>8229.18</v>
      </c>
      <c r="F18" s="594" t="n">
        <v>134.84</v>
      </c>
      <c r="G18" s="594" t="n">
        <v>490.24</v>
      </c>
      <c r="H18" s="594" t="n">
        <v>134.58</v>
      </c>
      <c r="I18" s="594" t="n">
        <v>8052.07</v>
      </c>
      <c r="J18" s="594" t="n">
        <v>135.37</v>
      </c>
    </row>
    <row r="19" customFormat="false" ht="26.95" hidden="false" customHeight="false" outlineLevel="0" collapsed="false">
      <c r="A19" s="590" t="s">
        <v>498</v>
      </c>
      <c r="B19" s="591" t="s">
        <v>525</v>
      </c>
      <c r="C19" s="592" t="n">
        <v>7270.71</v>
      </c>
      <c r="D19" s="593" t="n">
        <v>58.56</v>
      </c>
      <c r="E19" s="594" t="n">
        <v>3567.81</v>
      </c>
      <c r="F19" s="594" t="n">
        <v>58.46</v>
      </c>
      <c r="G19" s="594" t="n">
        <v>212.57</v>
      </c>
      <c r="H19" s="594" t="n">
        <v>58.35</v>
      </c>
      <c r="I19" s="594" t="n">
        <v>3490.34</v>
      </c>
      <c r="J19" s="594" t="n">
        <v>58.68</v>
      </c>
    </row>
    <row r="20" customFormat="false" ht="15" hidden="false" customHeight="false" outlineLevel="0" collapsed="false">
      <c r="A20" s="590" t="s">
        <v>526</v>
      </c>
      <c r="B20" s="591" t="s">
        <v>527</v>
      </c>
      <c r="C20" s="592" t="n">
        <v>1531.14</v>
      </c>
      <c r="D20" s="593" t="n">
        <v>12.33</v>
      </c>
      <c r="E20" s="594" t="n">
        <v>751.46</v>
      </c>
      <c r="F20" s="594" t="n">
        <v>12.31</v>
      </c>
      <c r="G20" s="594" t="n">
        <v>44.78</v>
      </c>
      <c r="H20" s="594" t="n">
        <v>12.29</v>
      </c>
      <c r="I20" s="594" t="n">
        <v>734.9</v>
      </c>
      <c r="J20" s="594" t="n">
        <v>12.36</v>
      </c>
    </row>
    <row r="21" customFormat="false" ht="15" hidden="false" customHeight="false" outlineLevel="0" collapsed="false">
      <c r="A21" s="590" t="s">
        <v>528</v>
      </c>
      <c r="B21" s="591" t="s">
        <v>169</v>
      </c>
      <c r="C21" s="592" t="n">
        <v>7969.67</v>
      </c>
      <c r="D21" s="593" t="n">
        <v>64.19</v>
      </c>
      <c r="E21" s="594" t="n">
        <v>3909.93</v>
      </c>
      <c r="F21" s="594" t="n">
        <v>64.07</v>
      </c>
      <c r="G21" s="594" t="n">
        <v>232.9</v>
      </c>
      <c r="H21" s="594" t="n">
        <v>63.93</v>
      </c>
      <c r="I21" s="594" t="n">
        <v>3826.84</v>
      </c>
      <c r="J21" s="594" t="n">
        <v>64.34</v>
      </c>
    </row>
    <row r="22" customFormat="false" ht="15" hidden="false" customHeight="false" outlineLevel="0" collapsed="false">
      <c r="A22" s="590" t="s">
        <v>142</v>
      </c>
      <c r="B22" s="591" t="s">
        <v>579</v>
      </c>
      <c r="C22" s="592" t="n">
        <v>3053.93</v>
      </c>
      <c r="D22" s="593" t="n">
        <v>24.6</v>
      </c>
      <c r="E22" s="594" t="n">
        <v>1497.55</v>
      </c>
      <c r="F22" s="594" t="n">
        <v>24.54</v>
      </c>
      <c r="G22" s="594" t="n">
        <v>89.15</v>
      </c>
      <c r="H22" s="594" t="n">
        <v>24.47</v>
      </c>
      <c r="I22" s="594" t="n">
        <v>1467.22</v>
      </c>
      <c r="J22" s="594" t="n">
        <v>24.67</v>
      </c>
    </row>
    <row r="23" customFormat="false" ht="15" hidden="false" customHeight="false" outlineLevel="0" collapsed="false">
      <c r="A23" s="590" t="n">
        <v>2</v>
      </c>
      <c r="B23" s="591" t="s">
        <v>580</v>
      </c>
      <c r="C23" s="592" t="n">
        <v>11887.65</v>
      </c>
      <c r="D23" s="593" t="n">
        <v>95.75</v>
      </c>
      <c r="E23" s="594" t="n">
        <v>5829.32</v>
      </c>
      <c r="F23" s="594" t="n">
        <v>95.52</v>
      </c>
      <c r="G23" s="594" t="n">
        <v>347.05</v>
      </c>
      <c r="H23" s="594" t="n">
        <v>95.27</v>
      </c>
      <c r="I23" s="594" t="n">
        <v>5711.28</v>
      </c>
      <c r="J23" s="594" t="n">
        <v>96.02</v>
      </c>
    </row>
    <row r="24" customFormat="false" ht="15" hidden="false" customHeight="false" outlineLevel="0" collapsed="false">
      <c r="A24" s="590" t="s">
        <v>454</v>
      </c>
      <c r="B24" s="591" t="s">
        <v>581</v>
      </c>
      <c r="C24" s="592" t="n">
        <v>2552.3</v>
      </c>
      <c r="D24" s="592" t="n">
        <v>20.56</v>
      </c>
      <c r="E24" s="592" t="n">
        <v>2552.3</v>
      </c>
      <c r="F24" s="592" t="n">
        <v>41.82</v>
      </c>
      <c r="G24" s="592" t="n">
        <v>74.89</v>
      </c>
      <c r="H24" s="592" t="n">
        <v>20.56</v>
      </c>
      <c r="I24" s="592" t="n">
        <v>1222.79</v>
      </c>
      <c r="J24" s="592" t="n">
        <v>20.56</v>
      </c>
    </row>
    <row r="25" customFormat="false" ht="15" hidden="false" customHeight="false" outlineLevel="0" collapsed="false">
      <c r="A25" s="590" t="s">
        <v>455</v>
      </c>
      <c r="B25" s="591" t="s">
        <v>582</v>
      </c>
      <c r="C25" s="592" t="n">
        <v>0</v>
      </c>
      <c r="D25" s="593" t="n">
        <v>0</v>
      </c>
      <c r="E25" s="594" t="n">
        <v>0</v>
      </c>
      <c r="F25" s="594" t="n">
        <v>0</v>
      </c>
      <c r="G25" s="594" t="n">
        <v>0</v>
      </c>
      <c r="H25" s="594" t="n">
        <v>0</v>
      </c>
      <c r="I25" s="594" t="n">
        <v>0</v>
      </c>
      <c r="J25" s="594" t="n">
        <v>0</v>
      </c>
    </row>
    <row r="26" customFormat="false" ht="15" hidden="false" customHeight="false" outlineLevel="0" collapsed="false">
      <c r="A26" s="590" t="s">
        <v>396</v>
      </c>
      <c r="B26" s="591" t="s">
        <v>48</v>
      </c>
      <c r="C26" s="592" t="n">
        <v>0</v>
      </c>
      <c r="D26" s="593" t="n">
        <v>0</v>
      </c>
      <c r="E26" s="594" t="n">
        <v>0</v>
      </c>
      <c r="F26" s="594" t="n">
        <v>0</v>
      </c>
      <c r="G26" s="594" t="n">
        <v>0</v>
      </c>
      <c r="H26" s="594" t="n">
        <v>0</v>
      </c>
      <c r="I26" s="594" t="n">
        <v>0</v>
      </c>
      <c r="J26" s="594" t="n">
        <v>0</v>
      </c>
    </row>
    <row r="27" customFormat="false" ht="15" hidden="false" customHeight="false" outlineLevel="0" collapsed="false">
      <c r="A27" s="590" t="s">
        <v>401</v>
      </c>
      <c r="B27" s="591" t="s">
        <v>583</v>
      </c>
      <c r="C27" s="592" t="n">
        <v>231314.57</v>
      </c>
      <c r="D27" s="593" t="n">
        <v>1863.16</v>
      </c>
      <c r="E27" s="594" t="n">
        <v>100649.57</v>
      </c>
      <c r="F27" s="594" t="n">
        <v>1649.21</v>
      </c>
      <c r="G27" s="594" t="n">
        <v>7480</v>
      </c>
      <c r="H27" s="594" t="n">
        <v>2053.33</v>
      </c>
      <c r="I27" s="594" t="n">
        <v>123184.98</v>
      </c>
      <c r="J27" s="594" t="n">
        <v>2071.02</v>
      </c>
    </row>
    <row r="28" customFormat="false" ht="15" hidden="false" customHeight="false" outlineLevel="0" collapsed="false">
      <c r="A28" s="590" t="s">
        <v>118</v>
      </c>
      <c r="B28" s="591" t="s">
        <v>387</v>
      </c>
      <c r="C28" s="592" t="n">
        <v>153640.4</v>
      </c>
      <c r="D28" s="593" t="n">
        <v>1237.52</v>
      </c>
      <c r="E28" s="594" t="n">
        <v>61242.57</v>
      </c>
      <c r="F28" s="594" t="n">
        <v>1003.51</v>
      </c>
      <c r="G28" s="594" t="n">
        <v>5284.74</v>
      </c>
      <c r="H28" s="594" t="n">
        <v>1450.71</v>
      </c>
      <c r="I28" s="594" t="n">
        <v>87113.09</v>
      </c>
      <c r="J28" s="594" t="n">
        <v>1464.57</v>
      </c>
    </row>
    <row r="29" customFormat="false" ht="15" hidden="false" customHeight="false" outlineLevel="0" collapsed="false">
      <c r="A29" s="590"/>
      <c r="B29" s="591" t="s">
        <v>584</v>
      </c>
      <c r="C29" s="598" t="n">
        <v>0.6642</v>
      </c>
      <c r="D29" s="598" t="n">
        <v>0.6642</v>
      </c>
      <c r="E29" s="598" t="n">
        <v>0.6085</v>
      </c>
      <c r="F29" s="599" t="n">
        <v>0.6085</v>
      </c>
      <c r="G29" s="598" t="n">
        <v>0.7065</v>
      </c>
      <c r="H29" s="598" t="n">
        <v>0.7065</v>
      </c>
      <c r="I29" s="598" t="n">
        <v>0.7072</v>
      </c>
      <c r="J29" s="598" t="n">
        <v>0.7072</v>
      </c>
    </row>
    <row r="30" customFormat="false" ht="15" hidden="false" customHeight="false" outlineLevel="0" collapsed="false">
      <c r="A30" s="590" t="s">
        <v>120</v>
      </c>
      <c r="B30" s="591" t="s">
        <v>395</v>
      </c>
      <c r="C30" s="592" t="n">
        <v>77674.17</v>
      </c>
      <c r="D30" s="593" t="n">
        <v>625.64</v>
      </c>
      <c r="E30" s="593" t="n">
        <v>39407</v>
      </c>
      <c r="F30" s="594" t="n">
        <v>645.71</v>
      </c>
      <c r="G30" s="593" t="n">
        <v>2195.26</v>
      </c>
      <c r="H30" s="593" t="n">
        <v>602.62</v>
      </c>
      <c r="I30" s="593" t="n">
        <v>36071.89</v>
      </c>
      <c r="J30" s="593" t="n">
        <v>606.45</v>
      </c>
    </row>
    <row r="31" customFormat="false" ht="15" hidden="false" customHeight="false" outlineLevel="0" collapsed="false">
      <c r="A31" s="590"/>
      <c r="B31" s="591" t="s">
        <v>584</v>
      </c>
      <c r="C31" s="598" t="n">
        <v>0.3358</v>
      </c>
      <c r="D31" s="598" t="n">
        <v>0.3358</v>
      </c>
      <c r="E31" s="598" t="n">
        <v>0.3915</v>
      </c>
      <c r="F31" s="599" t="n">
        <v>0.0064</v>
      </c>
      <c r="G31" s="598" t="n">
        <v>0.2935</v>
      </c>
      <c r="H31" s="598" t="n">
        <v>0.2935</v>
      </c>
      <c r="I31" s="598" t="n">
        <v>0.2928</v>
      </c>
      <c r="J31" s="598" t="n">
        <v>0.2928</v>
      </c>
    </row>
    <row r="32" customFormat="false" ht="15" hidden="false" customHeight="false" outlineLevel="0" collapsed="false">
      <c r="A32" s="600" t="s">
        <v>403</v>
      </c>
      <c r="B32" s="601" t="s">
        <v>585</v>
      </c>
      <c r="C32" s="592" t="n">
        <v>30192.95</v>
      </c>
      <c r="D32" s="592" t="n">
        <v>243.19</v>
      </c>
      <c r="E32" s="592" t="n">
        <v>22020.48</v>
      </c>
      <c r="F32" s="593" t="n">
        <v>360.82</v>
      </c>
      <c r="G32" s="592" t="n">
        <v>937.19</v>
      </c>
      <c r="H32" s="593" t="n">
        <v>257.26</v>
      </c>
      <c r="I32" s="592" t="n">
        <v>7235.29</v>
      </c>
      <c r="J32" s="593" t="n">
        <v>121.65</v>
      </c>
    </row>
    <row r="33" customFormat="false" ht="15" hidden="false" customHeight="false" outlineLevel="0" collapsed="false">
      <c r="A33" s="590" t="s">
        <v>405</v>
      </c>
      <c r="B33" s="591" t="s">
        <v>21</v>
      </c>
      <c r="C33" s="592" t="n">
        <v>5641.82</v>
      </c>
      <c r="D33" s="593" t="n">
        <v>44.95</v>
      </c>
      <c r="E33" s="594" t="n">
        <v>2392.61</v>
      </c>
      <c r="F33" s="593" t="n">
        <v>39.22</v>
      </c>
      <c r="G33" s="594" t="n">
        <v>182.44</v>
      </c>
      <c r="H33" s="593" t="n">
        <v>50.08</v>
      </c>
      <c r="I33" s="594" t="n">
        <v>3004.51</v>
      </c>
      <c r="J33" s="593" t="n">
        <v>50.51</v>
      </c>
    </row>
    <row r="34" customFormat="false" ht="13.8" hidden="false" customHeight="false" outlineLevel="0" collapsed="false">
      <c r="A34" s="602" t="s">
        <v>126</v>
      </c>
      <c r="B34" s="603" t="s">
        <v>337</v>
      </c>
      <c r="C34" s="604" t="n">
        <v>1015.53</v>
      </c>
      <c r="D34" s="593" t="n">
        <v>8.09</v>
      </c>
      <c r="E34" s="594" t="n">
        <v>430.67</v>
      </c>
      <c r="F34" s="593" t="n">
        <v>7.06</v>
      </c>
      <c r="G34" s="594" t="n">
        <v>32.84</v>
      </c>
      <c r="H34" s="593" t="n">
        <v>9.02</v>
      </c>
      <c r="I34" s="594" t="n">
        <v>540.81</v>
      </c>
      <c r="J34" s="593" t="n">
        <v>9.09</v>
      </c>
    </row>
    <row r="35" customFormat="false" ht="13.8" hidden="false" customHeight="false" outlineLevel="0" collapsed="false">
      <c r="A35" s="602" t="s">
        <v>586</v>
      </c>
      <c r="B35" s="603" t="s">
        <v>587</v>
      </c>
      <c r="C35" s="604" t="n">
        <v>4626.29</v>
      </c>
      <c r="D35" s="593" t="n">
        <v>36.86</v>
      </c>
      <c r="E35" s="594" t="n">
        <v>1961.95</v>
      </c>
      <c r="F35" s="593" t="n">
        <v>32.16</v>
      </c>
      <c r="G35" s="594" t="n">
        <v>149.6</v>
      </c>
      <c r="H35" s="593" t="n">
        <v>41.07</v>
      </c>
      <c r="I35" s="594" t="n">
        <v>2463.7</v>
      </c>
      <c r="J35" s="593" t="n">
        <v>41.42</v>
      </c>
    </row>
    <row r="36" customFormat="false" ht="15" hidden="false" customHeight="false" outlineLevel="0" collapsed="false">
      <c r="A36" s="590" t="s">
        <v>407</v>
      </c>
      <c r="B36" s="591" t="s">
        <v>588</v>
      </c>
      <c r="C36" s="592" t="n">
        <v>267087.08</v>
      </c>
      <c r="D36" s="605" t="s">
        <v>43</v>
      </c>
      <c r="E36" s="594" t="n">
        <v>125062.68</v>
      </c>
      <c r="F36" s="605" t="s">
        <v>43</v>
      </c>
      <c r="G36" s="594" t="n">
        <v>8599.64</v>
      </c>
      <c r="H36" s="605" t="s">
        <v>43</v>
      </c>
      <c r="I36" s="594" t="n">
        <v>133424.78</v>
      </c>
      <c r="J36" s="605" t="s">
        <v>43</v>
      </c>
    </row>
    <row r="37" customFormat="false" ht="26.95" hidden="false" customHeight="false" outlineLevel="0" collapsed="false">
      <c r="A37" s="590" t="s">
        <v>409</v>
      </c>
      <c r="B37" s="591" t="s">
        <v>589</v>
      </c>
      <c r="C37" s="605" t="s">
        <v>43</v>
      </c>
      <c r="D37" s="593" t="n">
        <v>2151.3</v>
      </c>
      <c r="E37" s="605" t="s">
        <v>43</v>
      </c>
      <c r="F37" s="593" t="n">
        <v>2049.25</v>
      </c>
      <c r="G37" s="605" t="s">
        <v>43</v>
      </c>
      <c r="H37" s="593" t="n">
        <v>2360.67</v>
      </c>
      <c r="I37" s="605" t="s">
        <v>43</v>
      </c>
      <c r="J37" s="593" t="n">
        <v>2243.18</v>
      </c>
    </row>
    <row r="38" customFormat="false" ht="15" hidden="false" customHeight="false" outlineLevel="0" collapsed="false">
      <c r="A38" s="590" t="s">
        <v>411</v>
      </c>
      <c r="B38" s="591" t="s">
        <v>406</v>
      </c>
      <c r="C38" s="605" t="s">
        <v>43</v>
      </c>
      <c r="D38" s="593" t="n">
        <v>430.26</v>
      </c>
      <c r="E38" s="605" t="s">
        <v>43</v>
      </c>
      <c r="F38" s="593" t="n">
        <v>409.85</v>
      </c>
      <c r="G38" s="605" t="s">
        <v>43</v>
      </c>
      <c r="H38" s="593" t="n">
        <v>472.13</v>
      </c>
      <c r="I38" s="605" t="s">
        <v>43</v>
      </c>
      <c r="J38" s="593" t="n">
        <v>448.64</v>
      </c>
    </row>
    <row r="39" customFormat="false" ht="26.95" hidden="false" customHeight="false" outlineLevel="0" collapsed="false">
      <c r="A39" s="590" t="s">
        <v>413</v>
      </c>
      <c r="B39" s="591" t="s">
        <v>590</v>
      </c>
      <c r="C39" s="605" t="s">
        <v>43</v>
      </c>
      <c r="D39" s="593" t="n">
        <v>2581.56</v>
      </c>
      <c r="E39" s="605" t="s">
        <v>43</v>
      </c>
      <c r="F39" s="593" t="n">
        <v>2459.1</v>
      </c>
      <c r="G39" s="605" t="s">
        <v>43</v>
      </c>
      <c r="H39" s="593" t="n">
        <v>2832.8</v>
      </c>
      <c r="I39" s="605" t="s">
        <v>43</v>
      </c>
      <c r="J39" s="593" t="n">
        <v>2691.82</v>
      </c>
    </row>
    <row r="40" customFormat="false" ht="26.95" hidden="false" customHeight="false" outlineLevel="0" collapsed="false">
      <c r="A40" s="590" t="s">
        <v>415</v>
      </c>
      <c r="B40" s="591" t="s">
        <v>591</v>
      </c>
      <c r="C40" s="606" t="n">
        <v>124151.922</v>
      </c>
      <c r="D40" s="587" t="s">
        <v>43</v>
      </c>
      <c r="E40" s="607" t="n">
        <v>61028.647</v>
      </c>
      <c r="F40" s="587" t="s">
        <v>43</v>
      </c>
      <c r="G40" s="607" t="n">
        <v>3642.858</v>
      </c>
      <c r="H40" s="587" t="s">
        <v>43</v>
      </c>
      <c r="I40" s="607" t="n">
        <v>59480.417</v>
      </c>
      <c r="J40" s="587" t="s">
        <v>43</v>
      </c>
    </row>
    <row r="41" customFormat="false" ht="13.8" hidden="false" customHeight="false" outlineLevel="0" collapsed="false">
      <c r="A41" s="608"/>
      <c r="B41" s="608"/>
      <c r="C41" s="608"/>
      <c r="D41" s="608"/>
      <c r="E41" s="581"/>
      <c r="F41" s="581"/>
      <c r="G41" s="530"/>
      <c r="H41" s="530"/>
      <c r="I41" s="530"/>
      <c r="J41" s="530"/>
    </row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</sheetData>
  <mergeCells count="11">
    <mergeCell ref="A1:J1"/>
    <mergeCell ref="A2:J2"/>
    <mergeCell ref="B3:J3"/>
    <mergeCell ref="B4:I4"/>
    <mergeCell ref="A6:A8"/>
    <mergeCell ref="B6:B8"/>
    <mergeCell ref="C6:D7"/>
    <mergeCell ref="E6:J6"/>
    <mergeCell ref="E7:F7"/>
    <mergeCell ref="G7:H7"/>
    <mergeCell ref="I7:J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RowHeight="12.8" zeroHeight="false" outlineLevelRow="0" outlineLevelCol="0"/>
  <cols>
    <col collapsed="false" customWidth="true" hidden="false" outlineLevel="0" max="1" min="1" style="0" width="7.64"/>
    <col collapsed="false" customWidth="true" hidden="false" outlineLevel="0" max="2" min="2" style="0" width="39.32"/>
    <col collapsed="false" customWidth="true" hidden="false" outlineLevel="0" max="3" min="3" style="0" width="11.53"/>
    <col collapsed="false" customWidth="true" hidden="false" outlineLevel="0" max="4" min="4" style="0" width="11.25"/>
    <col collapsed="false" customWidth="true" hidden="false" outlineLevel="0" max="5" min="5" style="0" width="11.38"/>
    <col collapsed="false" customWidth="true" hidden="false" outlineLevel="0" max="6" min="6" style="0" width="11.11"/>
    <col collapsed="false" customWidth="true" hidden="false" outlineLevel="0" max="7" min="7" style="0" width="12.1"/>
    <col collapsed="false" customWidth="true" hidden="false" outlineLevel="0" max="8" min="8" style="0" width="11.81"/>
    <col collapsed="false" customWidth="true" hidden="false" outlineLevel="0" max="9" min="9" style="0" width="11.94"/>
    <col collapsed="false" customWidth="true" hidden="false" outlineLevel="0" max="10" min="10" style="0" width="11.81"/>
    <col collapsed="false" customWidth="true" hidden="false" outlineLevel="0" max="1025" min="11" style="0" width="8.67"/>
  </cols>
  <sheetData>
    <row r="1" customFormat="false" ht="31.45" hidden="false" customHeight="true" outlineLevel="0" collapsed="false">
      <c r="A1" s="577" t="s">
        <v>592</v>
      </c>
      <c r="B1" s="577"/>
      <c r="C1" s="577"/>
      <c r="D1" s="577"/>
      <c r="E1" s="577"/>
      <c r="F1" s="577"/>
      <c r="G1" s="577"/>
      <c r="H1" s="577"/>
      <c r="I1" s="577"/>
      <c r="J1" s="577"/>
    </row>
    <row r="2" customFormat="false" ht="15" hidden="false" customHeight="true" outlineLevel="0" collapsed="false">
      <c r="B2" s="578" t="s">
        <v>574</v>
      </c>
      <c r="C2" s="578"/>
      <c r="D2" s="578"/>
      <c r="E2" s="578"/>
      <c r="F2" s="578"/>
      <c r="G2" s="578"/>
      <c r="H2" s="578"/>
      <c r="I2" s="578"/>
    </row>
    <row r="3" customFormat="false" ht="17.35" hidden="false" customHeight="true" outlineLevel="0" collapsed="false">
      <c r="A3" s="577"/>
      <c r="B3" s="579" t="s">
        <v>575</v>
      </c>
      <c r="C3" s="579"/>
      <c r="D3" s="579"/>
      <c r="E3" s="579"/>
      <c r="F3" s="579"/>
      <c r="G3" s="579"/>
      <c r="H3" s="579"/>
      <c r="I3" s="579"/>
    </row>
    <row r="4" customFormat="false" ht="15" hidden="false" customHeight="false" outlineLevel="0" collapsed="false">
      <c r="A4" s="580"/>
      <c r="B4" s="580"/>
      <c r="C4" s="580"/>
      <c r="D4" s="580"/>
    </row>
    <row r="5" customFormat="false" ht="15" hidden="false" customHeight="true" outlineLevel="0" collapsed="false">
      <c r="A5" s="582" t="s">
        <v>76</v>
      </c>
      <c r="B5" s="582" t="s">
        <v>77</v>
      </c>
      <c r="C5" s="583" t="s">
        <v>576</v>
      </c>
      <c r="D5" s="583"/>
      <c r="E5" s="584" t="s">
        <v>248</v>
      </c>
      <c r="F5" s="584"/>
      <c r="G5" s="584"/>
      <c r="H5" s="584"/>
      <c r="I5" s="584"/>
      <c r="J5" s="584"/>
    </row>
    <row r="6" customFormat="false" ht="13.8" hidden="false" customHeight="false" outlineLevel="0" collapsed="false">
      <c r="A6" s="582"/>
      <c r="B6" s="582"/>
      <c r="C6" s="583"/>
      <c r="D6" s="583"/>
      <c r="E6" s="585" t="s">
        <v>12</v>
      </c>
      <c r="F6" s="585"/>
      <c r="G6" s="564" t="s">
        <v>577</v>
      </c>
      <c r="H6" s="564"/>
      <c r="I6" s="564" t="s">
        <v>58</v>
      </c>
      <c r="J6" s="564"/>
    </row>
    <row r="7" customFormat="false" ht="13.8" hidden="false" customHeight="false" outlineLevel="0" collapsed="false">
      <c r="A7" s="582"/>
      <c r="B7" s="582"/>
      <c r="C7" s="586" t="s">
        <v>383</v>
      </c>
      <c r="D7" s="587" t="s">
        <v>324</v>
      </c>
      <c r="E7" s="567" t="s">
        <v>383</v>
      </c>
      <c r="F7" s="588" t="s">
        <v>324</v>
      </c>
      <c r="G7" s="567" t="s">
        <v>383</v>
      </c>
      <c r="H7" s="588" t="s">
        <v>324</v>
      </c>
      <c r="I7" s="567" t="s">
        <v>383</v>
      </c>
      <c r="J7" s="588" t="s">
        <v>324</v>
      </c>
    </row>
    <row r="8" customFormat="false" ht="13.8" hidden="false" customHeight="false" outlineLevel="0" collapsed="false">
      <c r="A8" s="589" t="n">
        <v>1</v>
      </c>
      <c r="B8" s="589" t="n">
        <v>2</v>
      </c>
      <c r="C8" s="589" t="n">
        <v>3</v>
      </c>
      <c r="D8" s="589" t="n">
        <v>4</v>
      </c>
      <c r="E8" s="589" t="n">
        <v>5</v>
      </c>
      <c r="F8" s="589" t="n">
        <v>6</v>
      </c>
      <c r="G8" s="589" t="n">
        <v>7</v>
      </c>
      <c r="H8" s="589" t="n">
        <v>8</v>
      </c>
      <c r="I8" s="589" t="n">
        <v>9</v>
      </c>
      <c r="J8" s="589" t="n">
        <v>10</v>
      </c>
    </row>
    <row r="9" customFormat="false" ht="21.7" hidden="false" customHeight="true" outlineLevel="0" collapsed="false">
      <c r="A9" s="590" t="s">
        <v>385</v>
      </c>
      <c r="B9" s="591" t="s">
        <v>514</v>
      </c>
      <c r="C9" s="592" t="n">
        <v>198129.76</v>
      </c>
      <c r="D9" s="593" t="n">
        <v>1467</v>
      </c>
      <c r="E9" s="594" t="n">
        <v>83053.66</v>
      </c>
      <c r="F9" s="594" t="n">
        <v>1254.35</v>
      </c>
      <c r="G9" s="594" t="n">
        <v>6582.95</v>
      </c>
      <c r="H9" s="594" t="n">
        <v>1670.37</v>
      </c>
      <c r="I9" s="594" t="n">
        <v>108493.14</v>
      </c>
      <c r="J9" s="594" t="n">
        <v>1671.6</v>
      </c>
    </row>
    <row r="10" customFormat="false" ht="15" hidden="false" customHeight="false" outlineLevel="0" collapsed="false">
      <c r="A10" s="590" t="s">
        <v>136</v>
      </c>
      <c r="B10" s="591" t="s">
        <v>515</v>
      </c>
      <c r="C10" s="592" t="n">
        <v>162258.43</v>
      </c>
      <c r="D10" s="593" t="n">
        <v>1201.4</v>
      </c>
      <c r="E10" s="594" t="n">
        <v>65467.6</v>
      </c>
      <c r="F10" s="594" t="n">
        <v>988.75</v>
      </c>
      <c r="G10" s="594" t="n">
        <v>5536.22</v>
      </c>
      <c r="H10" s="594" t="n">
        <v>1404.77</v>
      </c>
      <c r="I10" s="594" t="n">
        <v>91254.62</v>
      </c>
      <c r="J10" s="594" t="n">
        <v>1406</v>
      </c>
    </row>
    <row r="11" customFormat="false" ht="15" hidden="false" customHeight="false" outlineLevel="0" collapsed="false">
      <c r="A11" s="590" t="s">
        <v>496</v>
      </c>
      <c r="B11" s="591" t="s">
        <v>516</v>
      </c>
      <c r="C11" s="592" t="n">
        <v>153640.4</v>
      </c>
      <c r="D11" s="593" t="n">
        <v>1137.59</v>
      </c>
      <c r="E11" s="594" t="n">
        <v>61242.57</v>
      </c>
      <c r="F11" s="594" t="n">
        <v>924.94</v>
      </c>
      <c r="G11" s="594" t="n">
        <v>5284.74</v>
      </c>
      <c r="H11" s="594" t="n">
        <v>1340.96</v>
      </c>
      <c r="I11" s="594" t="n">
        <v>87113.09</v>
      </c>
      <c r="J11" s="594" t="n">
        <v>1342.19</v>
      </c>
    </row>
    <row r="12" customFormat="false" ht="15" hidden="false" customHeight="false" outlineLevel="0" collapsed="false">
      <c r="A12" s="590" t="s">
        <v>517</v>
      </c>
      <c r="B12" s="595" t="s">
        <v>164</v>
      </c>
      <c r="C12" s="592" t="n">
        <v>5325.17</v>
      </c>
      <c r="D12" s="593" t="n">
        <v>39.43</v>
      </c>
      <c r="E12" s="594" t="n">
        <v>2610.69</v>
      </c>
      <c r="F12" s="594" t="n">
        <v>39.43</v>
      </c>
      <c r="G12" s="594" t="n">
        <v>155.39</v>
      </c>
      <c r="H12" s="594" t="n">
        <v>39.43</v>
      </c>
      <c r="I12" s="594" t="n">
        <v>2559.09</v>
      </c>
      <c r="J12" s="594" t="n">
        <v>39.43</v>
      </c>
    </row>
    <row r="13" customFormat="false" ht="15" hidden="false" customHeight="false" outlineLevel="0" collapsed="false">
      <c r="A13" s="590" t="s">
        <v>518</v>
      </c>
      <c r="B13" s="591" t="s">
        <v>578</v>
      </c>
      <c r="C13" s="592" t="n">
        <v>0</v>
      </c>
      <c r="D13" s="593" t="n">
        <v>0</v>
      </c>
      <c r="E13" s="594" t="n">
        <v>0</v>
      </c>
      <c r="F13" s="594" t="n">
        <v>0</v>
      </c>
      <c r="G13" s="594" t="n">
        <v>0</v>
      </c>
      <c r="H13" s="594" t="n">
        <v>0</v>
      </c>
      <c r="I13" s="594" t="n">
        <v>0</v>
      </c>
      <c r="J13" s="594" t="n">
        <v>0</v>
      </c>
    </row>
    <row r="14" customFormat="false" ht="26.95" hidden="false" customHeight="false" outlineLevel="0" collapsed="false">
      <c r="A14" s="590" t="s">
        <v>520</v>
      </c>
      <c r="B14" s="591" t="s">
        <v>167</v>
      </c>
      <c r="C14" s="592" t="n">
        <v>2458.22</v>
      </c>
      <c r="D14" s="593" t="n">
        <v>18.2</v>
      </c>
      <c r="E14" s="594" t="n">
        <v>1205.15</v>
      </c>
      <c r="F14" s="594" t="n">
        <v>18.2</v>
      </c>
      <c r="G14" s="594" t="n">
        <v>71.73</v>
      </c>
      <c r="H14" s="594" t="n">
        <v>18.2</v>
      </c>
      <c r="I14" s="594" t="n">
        <v>1181.34</v>
      </c>
      <c r="J14" s="594" t="n">
        <v>18.2</v>
      </c>
    </row>
    <row r="15" customFormat="false" ht="26.95" hidden="false" customHeight="false" outlineLevel="0" collapsed="false">
      <c r="A15" s="596" t="s">
        <v>521</v>
      </c>
      <c r="B15" s="597" t="s">
        <v>522</v>
      </c>
      <c r="C15" s="592" t="n">
        <v>834.64</v>
      </c>
      <c r="D15" s="593" t="n">
        <v>6.18</v>
      </c>
      <c r="E15" s="594" t="n">
        <v>409.19</v>
      </c>
      <c r="F15" s="594" t="n">
        <v>6.18</v>
      </c>
      <c r="G15" s="594" t="n">
        <v>24.36</v>
      </c>
      <c r="H15" s="594" t="n">
        <v>6.18</v>
      </c>
      <c r="I15" s="594" t="n">
        <v>401.1</v>
      </c>
      <c r="J15" s="594" t="n">
        <v>6.18</v>
      </c>
    </row>
    <row r="16" customFormat="false" ht="15" hidden="false" customHeight="false" outlineLevel="0" collapsed="false">
      <c r="A16" s="590" t="s">
        <v>138</v>
      </c>
      <c r="B16" s="591" t="s">
        <v>523</v>
      </c>
      <c r="C16" s="592" t="n">
        <v>21565.26</v>
      </c>
      <c r="D16" s="593" t="n">
        <v>159.67</v>
      </c>
      <c r="E16" s="594" t="n">
        <v>10572.46</v>
      </c>
      <c r="F16" s="594" t="n">
        <v>159.67</v>
      </c>
      <c r="G16" s="594" t="n">
        <v>629.28</v>
      </c>
      <c r="H16" s="594" t="n">
        <v>159.67</v>
      </c>
      <c r="I16" s="594" t="n">
        <v>10363.52</v>
      </c>
      <c r="J16" s="594" t="n">
        <v>159.67</v>
      </c>
    </row>
    <row r="17" customFormat="false" ht="15" hidden="false" customHeight="false" outlineLevel="0" collapsed="false">
      <c r="A17" s="590" t="s">
        <v>140</v>
      </c>
      <c r="B17" s="591" t="s">
        <v>524</v>
      </c>
      <c r="C17" s="592" t="n">
        <v>11516.1</v>
      </c>
      <c r="D17" s="593" t="n">
        <v>85.27</v>
      </c>
      <c r="E17" s="594" t="n">
        <v>5645.81</v>
      </c>
      <c r="F17" s="594" t="n">
        <v>85.27</v>
      </c>
      <c r="G17" s="594" t="n">
        <v>336.04</v>
      </c>
      <c r="H17" s="594" t="n">
        <v>85.27</v>
      </c>
      <c r="I17" s="594" t="n">
        <v>5534.24</v>
      </c>
      <c r="J17" s="594" t="n">
        <v>85.27</v>
      </c>
    </row>
    <row r="18" customFormat="false" ht="26.95" hidden="false" customHeight="false" outlineLevel="0" collapsed="false">
      <c r="A18" s="590" t="s">
        <v>498</v>
      </c>
      <c r="B18" s="591" t="s">
        <v>525</v>
      </c>
      <c r="C18" s="592" t="n">
        <v>4744.36</v>
      </c>
      <c r="D18" s="593" t="n">
        <v>35.13</v>
      </c>
      <c r="E18" s="594" t="n">
        <v>2325.94</v>
      </c>
      <c r="F18" s="594" t="n">
        <v>35.13</v>
      </c>
      <c r="G18" s="594" t="n">
        <v>138.44</v>
      </c>
      <c r="H18" s="594" t="n">
        <v>35.13</v>
      </c>
      <c r="I18" s="594" t="n">
        <v>2279.98</v>
      </c>
      <c r="J18" s="594" t="n">
        <v>35.13</v>
      </c>
    </row>
    <row r="19" customFormat="false" ht="15" hidden="false" customHeight="false" outlineLevel="0" collapsed="false">
      <c r="A19" s="590" t="s">
        <v>526</v>
      </c>
      <c r="B19" s="591" t="s">
        <v>527</v>
      </c>
      <c r="C19" s="592" t="n">
        <v>911.94</v>
      </c>
      <c r="D19" s="593" t="n">
        <v>6.75</v>
      </c>
      <c r="E19" s="594" t="n">
        <v>447.08</v>
      </c>
      <c r="F19" s="594" t="n">
        <v>6.75</v>
      </c>
      <c r="G19" s="594" t="n">
        <v>26.61</v>
      </c>
      <c r="H19" s="594" t="n">
        <v>6.75</v>
      </c>
      <c r="I19" s="594" t="n">
        <v>438.25</v>
      </c>
      <c r="J19" s="594" t="n">
        <v>6.75</v>
      </c>
    </row>
    <row r="20" customFormat="false" ht="15" hidden="false" customHeight="false" outlineLevel="0" collapsed="false">
      <c r="A20" s="590" t="s">
        <v>528</v>
      </c>
      <c r="B20" s="591" t="s">
        <v>169</v>
      </c>
      <c r="C20" s="592" t="n">
        <v>5859.81</v>
      </c>
      <c r="D20" s="593" t="n">
        <v>43.39</v>
      </c>
      <c r="E20" s="594" t="n">
        <v>2872.8</v>
      </c>
      <c r="F20" s="594" t="n">
        <v>43.39</v>
      </c>
      <c r="G20" s="594" t="n">
        <v>170.99</v>
      </c>
      <c r="H20" s="594" t="n">
        <v>43.39</v>
      </c>
      <c r="I20" s="594" t="n">
        <v>2816.02</v>
      </c>
      <c r="J20" s="594" t="n">
        <v>43.39</v>
      </c>
    </row>
    <row r="21" customFormat="false" ht="15" hidden="false" customHeight="false" outlineLevel="0" collapsed="false">
      <c r="A21" s="590" t="s">
        <v>142</v>
      </c>
      <c r="B21" s="591" t="s">
        <v>579</v>
      </c>
      <c r="C21" s="592" t="n">
        <v>2789.97</v>
      </c>
      <c r="D21" s="593" t="n">
        <v>20.66</v>
      </c>
      <c r="E21" s="594" t="n">
        <v>1367.79</v>
      </c>
      <c r="F21" s="594" t="n">
        <v>20.66</v>
      </c>
      <c r="G21" s="594" t="n">
        <v>81.41</v>
      </c>
      <c r="H21" s="594" t="n">
        <v>20.66</v>
      </c>
      <c r="I21" s="594" t="n">
        <v>1340.76</v>
      </c>
      <c r="J21" s="594" t="n">
        <v>20.66</v>
      </c>
    </row>
    <row r="22" customFormat="false" ht="15" hidden="false" customHeight="false" outlineLevel="0" collapsed="false">
      <c r="A22" s="590" t="n">
        <v>2</v>
      </c>
      <c r="B22" s="591" t="s">
        <v>580</v>
      </c>
      <c r="C22" s="592" t="n">
        <v>10860.18</v>
      </c>
      <c r="D22" s="593" t="n">
        <v>80.41</v>
      </c>
      <c r="E22" s="594" t="n">
        <v>5324.25</v>
      </c>
      <c r="F22" s="594" t="n">
        <v>80.41</v>
      </c>
      <c r="G22" s="594" t="n">
        <v>316.9</v>
      </c>
      <c r="H22" s="594" t="n">
        <v>80.41</v>
      </c>
      <c r="I22" s="594" t="n">
        <v>5219.03</v>
      </c>
      <c r="J22" s="594" t="n">
        <v>80.41</v>
      </c>
    </row>
    <row r="23" customFormat="false" ht="15" hidden="false" customHeight="false" outlineLevel="0" collapsed="false">
      <c r="A23" s="590" t="s">
        <v>390</v>
      </c>
      <c r="B23" s="591" t="s">
        <v>582</v>
      </c>
      <c r="C23" s="592" t="n">
        <v>0</v>
      </c>
      <c r="D23" s="593" t="n">
        <v>0</v>
      </c>
      <c r="E23" s="594" t="n">
        <v>0</v>
      </c>
      <c r="F23" s="594" t="n">
        <v>0</v>
      </c>
      <c r="G23" s="594" t="n">
        <v>0</v>
      </c>
      <c r="H23" s="594" t="n">
        <v>0</v>
      </c>
      <c r="I23" s="594" t="n">
        <v>0</v>
      </c>
      <c r="J23" s="594" t="n">
        <v>0</v>
      </c>
    </row>
    <row r="24" customFormat="false" ht="15" hidden="false" customHeight="false" outlineLevel="0" collapsed="false">
      <c r="A24" s="590" t="s">
        <v>454</v>
      </c>
      <c r="B24" s="591" t="s">
        <v>48</v>
      </c>
      <c r="C24" s="592" t="n">
        <v>0</v>
      </c>
      <c r="D24" s="593" t="n">
        <v>0</v>
      </c>
      <c r="E24" s="594" t="n">
        <v>0</v>
      </c>
      <c r="F24" s="594" t="n">
        <v>0</v>
      </c>
      <c r="G24" s="594" t="n">
        <v>0</v>
      </c>
      <c r="H24" s="594" t="n">
        <v>0</v>
      </c>
      <c r="I24" s="594" t="n">
        <v>0</v>
      </c>
      <c r="J24" s="594" t="n">
        <v>0</v>
      </c>
    </row>
    <row r="25" customFormat="false" ht="15" hidden="false" customHeight="false" outlineLevel="0" collapsed="false">
      <c r="A25" s="590" t="s">
        <v>455</v>
      </c>
      <c r="B25" s="591" t="s">
        <v>583</v>
      </c>
      <c r="C25" s="592" t="n">
        <v>208989.94</v>
      </c>
      <c r="D25" s="592" t="n">
        <v>1547.42</v>
      </c>
      <c r="E25" s="594" t="n">
        <v>88377.91</v>
      </c>
      <c r="F25" s="594" t="n">
        <v>1334.76</v>
      </c>
      <c r="G25" s="594" t="n">
        <v>6899.85</v>
      </c>
      <c r="H25" s="594" t="n">
        <v>1750.78</v>
      </c>
      <c r="I25" s="594" t="n">
        <v>113712.18</v>
      </c>
      <c r="J25" s="594" t="n">
        <v>1752.01</v>
      </c>
    </row>
    <row r="26" customFormat="false" ht="15" hidden="false" customHeight="false" outlineLevel="0" collapsed="false">
      <c r="A26" s="590" t="s">
        <v>113</v>
      </c>
      <c r="B26" s="591" t="s">
        <v>387</v>
      </c>
      <c r="C26" s="592" t="n">
        <v>153640.4</v>
      </c>
      <c r="D26" s="592" t="n">
        <v>1137.59</v>
      </c>
      <c r="E26" s="594" t="n">
        <v>61242.57</v>
      </c>
      <c r="F26" s="594" t="n">
        <v>924.94</v>
      </c>
      <c r="G26" s="594" t="n">
        <v>5284.74</v>
      </c>
      <c r="H26" s="594" t="n">
        <v>1340.96</v>
      </c>
      <c r="I26" s="594" t="n">
        <v>87113.09</v>
      </c>
      <c r="J26" s="594" t="n">
        <v>1342.19</v>
      </c>
    </row>
    <row r="27" customFormat="false" ht="15" hidden="false" customHeight="false" outlineLevel="0" collapsed="false">
      <c r="A27" s="590"/>
      <c r="B27" s="591" t="s">
        <v>593</v>
      </c>
      <c r="C27" s="598" t="n">
        <v>0.7352</v>
      </c>
      <c r="D27" s="598" t="n">
        <v>0.7352</v>
      </c>
      <c r="E27" s="598" t="n">
        <v>0.693</v>
      </c>
      <c r="F27" s="598" t="n">
        <v>0.693</v>
      </c>
      <c r="G27" s="598" t="n">
        <v>0.7659</v>
      </c>
      <c r="H27" s="598" t="n">
        <v>0.7659</v>
      </c>
      <c r="I27" s="598" t="n">
        <v>0.7661</v>
      </c>
      <c r="J27" s="598" t="n">
        <v>0.7661</v>
      </c>
    </row>
    <row r="28" customFormat="false" ht="15" hidden="false" customHeight="false" outlineLevel="0" collapsed="false">
      <c r="A28" s="590" t="s">
        <v>336</v>
      </c>
      <c r="B28" s="591" t="s">
        <v>395</v>
      </c>
      <c r="C28" s="592" t="n">
        <v>55349.54</v>
      </c>
      <c r="D28" s="592" t="n">
        <v>409.83</v>
      </c>
      <c r="E28" s="593" t="n">
        <v>27135.34</v>
      </c>
      <c r="F28" s="593" t="n">
        <v>409.82</v>
      </c>
      <c r="G28" s="593" t="n">
        <v>1615.11</v>
      </c>
      <c r="H28" s="593" t="n">
        <v>409.82</v>
      </c>
      <c r="I28" s="593" t="n">
        <v>26599.09</v>
      </c>
      <c r="J28" s="593" t="n">
        <v>409.82</v>
      </c>
    </row>
    <row r="29" customFormat="false" ht="15" hidden="false" customHeight="false" outlineLevel="0" collapsed="false">
      <c r="A29" s="590"/>
      <c r="B29" s="591" t="s">
        <v>593</v>
      </c>
      <c r="C29" s="598" t="n">
        <v>0.2648</v>
      </c>
      <c r="D29" s="598" t="n">
        <v>0.2648</v>
      </c>
      <c r="E29" s="598" t="n">
        <v>0.307</v>
      </c>
      <c r="F29" s="598" t="n">
        <v>0.307</v>
      </c>
      <c r="G29" s="598" t="n">
        <v>0.2341</v>
      </c>
      <c r="H29" s="598" t="n">
        <v>0.2341</v>
      </c>
      <c r="I29" s="598" t="n">
        <v>0.2339</v>
      </c>
      <c r="J29" s="598" t="n">
        <v>0.2339</v>
      </c>
    </row>
    <row r="30" customFormat="false" ht="15" hidden="false" customHeight="false" outlineLevel="0" collapsed="false">
      <c r="A30" s="590" t="s">
        <v>396</v>
      </c>
      <c r="B30" s="591" t="s">
        <v>585</v>
      </c>
      <c r="C30" s="592" t="n">
        <v>30135.41</v>
      </c>
      <c r="D30" s="594" t="n">
        <v>223.13</v>
      </c>
      <c r="E30" s="592" t="n">
        <v>22020.48</v>
      </c>
      <c r="F30" s="594" t="n">
        <v>332.57</v>
      </c>
      <c r="G30" s="592" t="n">
        <v>931.46</v>
      </c>
      <c r="H30" s="594" t="n">
        <v>236.35</v>
      </c>
      <c r="I30" s="592" t="n">
        <v>7183.47</v>
      </c>
      <c r="J30" s="594" t="n">
        <v>110.68</v>
      </c>
    </row>
    <row r="31" customFormat="false" ht="13.8" hidden="false" customHeight="false" outlineLevel="0" collapsed="false">
      <c r="A31" s="602" t="s">
        <v>116</v>
      </c>
      <c r="B31" s="603" t="s">
        <v>594</v>
      </c>
      <c r="C31" s="604" t="n">
        <v>187.11</v>
      </c>
      <c r="D31" s="609" t="n">
        <v>1.39</v>
      </c>
      <c r="E31" s="604" t="n">
        <v>0</v>
      </c>
      <c r="F31" s="609" t="n">
        <v>0</v>
      </c>
      <c r="G31" s="604" t="n">
        <v>18.63</v>
      </c>
      <c r="H31" s="609" t="n">
        <v>4.73</v>
      </c>
      <c r="I31" s="604" t="n">
        <v>168.48</v>
      </c>
      <c r="J31" s="609" t="n">
        <v>2.6</v>
      </c>
    </row>
    <row r="32" customFormat="false" ht="19.45" hidden="false" customHeight="false" outlineLevel="0" collapsed="false">
      <c r="A32" s="602" t="s">
        <v>400</v>
      </c>
      <c r="B32" s="603" t="s">
        <v>595</v>
      </c>
      <c r="C32" s="604" t="n">
        <v>29948.3</v>
      </c>
      <c r="D32" s="609" t="n">
        <v>221.75</v>
      </c>
      <c r="E32" s="604" t="n">
        <v>22020.48</v>
      </c>
      <c r="F32" s="609" t="n">
        <v>332.57</v>
      </c>
      <c r="G32" s="604" t="n">
        <v>912.83</v>
      </c>
      <c r="H32" s="609" t="n">
        <v>231.62</v>
      </c>
      <c r="I32" s="604" t="n">
        <v>7014.99</v>
      </c>
      <c r="J32" s="609" t="n">
        <v>108.08</v>
      </c>
    </row>
    <row r="33" customFormat="false" ht="26.95" hidden="false" customHeight="false" outlineLevel="0" collapsed="false">
      <c r="A33" s="590" t="s">
        <v>401</v>
      </c>
      <c r="B33" s="591" t="s">
        <v>398</v>
      </c>
      <c r="C33" s="592" t="n">
        <v>5097.32</v>
      </c>
      <c r="D33" s="592" t="n">
        <v>37.74</v>
      </c>
      <c r="E33" s="594" t="n">
        <v>2155.56</v>
      </c>
      <c r="F33" s="592" t="n">
        <v>32.56</v>
      </c>
      <c r="G33" s="594" t="n">
        <v>168.29</v>
      </c>
      <c r="H33" s="592" t="n">
        <v>42.7</v>
      </c>
      <c r="I33" s="594" t="n">
        <v>2773.47</v>
      </c>
      <c r="J33" s="592" t="n">
        <v>42.73</v>
      </c>
    </row>
    <row r="34" customFormat="false" ht="13.8" hidden="false" customHeight="false" outlineLevel="0" collapsed="false">
      <c r="A34" s="602" t="s">
        <v>118</v>
      </c>
      <c r="B34" s="603" t="s">
        <v>337</v>
      </c>
      <c r="C34" s="604" t="n">
        <v>917.52</v>
      </c>
      <c r="D34" s="604" t="n">
        <v>6.79</v>
      </c>
      <c r="E34" s="609" t="n">
        <v>388</v>
      </c>
      <c r="F34" s="604" t="n">
        <v>5.86</v>
      </c>
      <c r="G34" s="609" t="n">
        <v>30.29</v>
      </c>
      <c r="H34" s="604" t="n">
        <v>7.69</v>
      </c>
      <c r="I34" s="609" t="n">
        <v>499.22</v>
      </c>
      <c r="J34" s="604" t="n">
        <v>7.69</v>
      </c>
    </row>
    <row r="35" customFormat="false" ht="13.8" hidden="false" customHeight="false" outlineLevel="0" collapsed="false">
      <c r="A35" s="602" t="s">
        <v>120</v>
      </c>
      <c r="B35" s="603" t="s">
        <v>587</v>
      </c>
      <c r="C35" s="604" t="n">
        <v>4179.8</v>
      </c>
      <c r="D35" s="604" t="n">
        <v>30.95</v>
      </c>
      <c r="E35" s="609" t="n">
        <v>1767.56</v>
      </c>
      <c r="F35" s="604" t="n">
        <v>26.7</v>
      </c>
      <c r="G35" s="609" t="n">
        <v>138</v>
      </c>
      <c r="H35" s="604" t="n">
        <v>35.02</v>
      </c>
      <c r="I35" s="609" t="n">
        <v>2274.24</v>
      </c>
      <c r="J35" s="604" t="n">
        <v>35.04</v>
      </c>
    </row>
    <row r="36" customFormat="false" ht="26.95" hidden="false" customHeight="false" outlineLevel="0" collapsed="false">
      <c r="A36" s="590" t="s">
        <v>403</v>
      </c>
      <c r="B36" s="591" t="s">
        <v>596</v>
      </c>
      <c r="C36" s="592" t="n">
        <v>244222.67</v>
      </c>
      <c r="D36" s="592" t="s">
        <v>43</v>
      </c>
      <c r="E36" s="592" t="n">
        <v>112553.95</v>
      </c>
      <c r="F36" s="610" t="s">
        <v>43</v>
      </c>
      <c r="G36" s="592" t="n">
        <v>7999.6</v>
      </c>
      <c r="H36" s="610" t="s">
        <v>43</v>
      </c>
      <c r="I36" s="592" t="n">
        <v>123669.12</v>
      </c>
      <c r="J36" s="610" t="s">
        <v>43</v>
      </c>
    </row>
    <row r="37" customFormat="false" ht="26.95" hidden="false" customHeight="false" outlineLevel="0" collapsed="false">
      <c r="A37" s="590" t="s">
        <v>405</v>
      </c>
      <c r="B37" s="591" t="s">
        <v>597</v>
      </c>
      <c r="C37" s="610" t="s">
        <v>43</v>
      </c>
      <c r="D37" s="593" t="n">
        <v>1808.29</v>
      </c>
      <c r="E37" s="610" t="s">
        <v>43</v>
      </c>
      <c r="F37" s="593" t="n">
        <v>1699.89</v>
      </c>
      <c r="G37" s="610" t="s">
        <v>43</v>
      </c>
      <c r="H37" s="593" t="n">
        <v>2029.83</v>
      </c>
      <c r="I37" s="610" t="s">
        <v>43</v>
      </c>
      <c r="J37" s="593" t="n">
        <v>1905.42</v>
      </c>
    </row>
    <row r="38" customFormat="false" ht="15" hidden="false" customHeight="false" outlineLevel="0" collapsed="false">
      <c r="A38" s="590" t="s">
        <v>407</v>
      </c>
      <c r="B38" s="591" t="s">
        <v>406</v>
      </c>
      <c r="C38" s="610" t="s">
        <v>43</v>
      </c>
      <c r="D38" s="593" t="n">
        <v>361.66</v>
      </c>
      <c r="E38" s="610" t="s">
        <v>43</v>
      </c>
      <c r="F38" s="593" t="n">
        <v>339.98</v>
      </c>
      <c r="G38" s="610" t="s">
        <v>43</v>
      </c>
      <c r="H38" s="593" t="n">
        <v>405.97</v>
      </c>
      <c r="I38" s="610" t="s">
        <v>43</v>
      </c>
      <c r="J38" s="593" t="n">
        <v>381.08</v>
      </c>
    </row>
    <row r="39" customFormat="false" ht="26.95" hidden="false" customHeight="false" outlineLevel="0" collapsed="false">
      <c r="A39" s="590" t="s">
        <v>409</v>
      </c>
      <c r="B39" s="591" t="s">
        <v>598</v>
      </c>
      <c r="C39" s="610" t="s">
        <v>43</v>
      </c>
      <c r="D39" s="593" t="n">
        <v>2169.95</v>
      </c>
      <c r="E39" s="610" t="s">
        <v>43</v>
      </c>
      <c r="F39" s="593" t="n">
        <v>2039.87</v>
      </c>
      <c r="G39" s="610" t="s">
        <v>43</v>
      </c>
      <c r="H39" s="593" t="n">
        <v>2435.8</v>
      </c>
      <c r="I39" s="610" t="s">
        <v>43</v>
      </c>
      <c r="J39" s="593" t="n">
        <v>2286.5</v>
      </c>
    </row>
    <row r="40" customFormat="false" ht="26.95" hidden="false" customHeight="false" outlineLevel="0" collapsed="false">
      <c r="A40" s="590" t="s">
        <v>411</v>
      </c>
      <c r="B40" s="591" t="s">
        <v>599</v>
      </c>
      <c r="C40" s="606" t="n">
        <v>135057.322</v>
      </c>
      <c r="D40" s="583" t="s">
        <v>43</v>
      </c>
      <c r="E40" s="606" t="n">
        <v>66212.396</v>
      </c>
      <c r="F40" s="583" t="s">
        <v>43</v>
      </c>
      <c r="G40" s="606" t="n">
        <v>3941.016</v>
      </c>
      <c r="H40" s="583" t="s">
        <v>43</v>
      </c>
      <c r="I40" s="606" t="n">
        <v>64903.91</v>
      </c>
      <c r="J40" s="583" t="s">
        <v>43</v>
      </c>
    </row>
    <row r="41" customFormat="false" ht="13.8" hidden="false" customHeight="false" outlineLevel="0" collapsed="false">
      <c r="A41" s="611"/>
      <c r="B41" s="611"/>
      <c r="C41" s="611"/>
      <c r="D41" s="329"/>
      <c r="E41" s="329"/>
      <c r="F41" s="329"/>
      <c r="G41" s="329"/>
      <c r="H41" s="329"/>
      <c r="I41" s="329"/>
      <c r="J41" s="329"/>
    </row>
    <row r="42" customFormat="false" ht="13.8" hidden="false" customHeight="false" outlineLevel="0" collapsed="false"/>
    <row r="43" customFormat="false" ht="13.8" hidden="false" customHeight="false" outlineLevel="0" collapsed="false"/>
  </sheetData>
  <mergeCells count="10">
    <mergeCell ref="A1:J1"/>
    <mergeCell ref="B2:I2"/>
    <mergeCell ref="B3:I3"/>
    <mergeCell ref="A5:A7"/>
    <mergeCell ref="B5:B7"/>
    <mergeCell ref="C5:D6"/>
    <mergeCell ref="E5:J5"/>
    <mergeCell ref="E6:F6"/>
    <mergeCell ref="G6:H6"/>
    <mergeCell ref="I6:J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5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L2" activeCellId="0" sqref="L2"/>
    </sheetView>
  </sheetViews>
  <sheetFormatPr defaultRowHeight="12.8" zeroHeight="false" outlineLevelRow="0" outlineLevelCol="0"/>
  <cols>
    <col collapsed="false" customWidth="true" hidden="false" outlineLevel="0" max="1" min="1" style="0" width="7.36"/>
    <col collapsed="false" customWidth="true" hidden="false" outlineLevel="0" max="2" min="2" style="0" width="37.91"/>
    <col collapsed="false" customWidth="true" hidden="false" outlineLevel="0" max="3" min="3" style="0" width="12.1"/>
    <col collapsed="false" customWidth="true" hidden="false" outlineLevel="0" max="4" min="4" style="0" width="10.12"/>
    <col collapsed="false" customWidth="true" hidden="false" outlineLevel="0" max="5" min="5" style="0" width="11.38"/>
    <col collapsed="false" customWidth="true" hidden="false" outlineLevel="0" max="6" min="6" style="0" width="12.5"/>
    <col collapsed="false" customWidth="true" hidden="false" outlineLevel="0" max="7" min="7" style="0" width="10.97"/>
    <col collapsed="false" customWidth="true" hidden="false" outlineLevel="0" max="8" min="8" style="0" width="11.38"/>
    <col collapsed="false" customWidth="true" hidden="false" outlineLevel="0" max="9" min="9" style="0" width="11.11"/>
    <col collapsed="false" customWidth="true" hidden="false" outlineLevel="0" max="10" min="10" style="0" width="11.53"/>
    <col collapsed="false" customWidth="true" hidden="false" outlineLevel="0" max="1025" min="11" style="0" width="8.67"/>
  </cols>
  <sheetData>
    <row r="1" customFormat="false" ht="31.45" hidden="false" customHeight="true" outlineLevel="0" collapsed="false">
      <c r="A1" s="577" t="s">
        <v>600</v>
      </c>
      <c r="B1" s="577"/>
      <c r="C1" s="577"/>
      <c r="D1" s="577"/>
      <c r="E1" s="577"/>
      <c r="F1" s="577"/>
      <c r="G1" s="577"/>
      <c r="H1" s="577"/>
      <c r="I1" s="577"/>
      <c r="J1" s="577"/>
    </row>
    <row r="2" customFormat="false" ht="15" hidden="false" customHeight="true" outlineLevel="0" collapsed="false">
      <c r="B2" s="578" t="s">
        <v>574</v>
      </c>
      <c r="C2" s="578"/>
      <c r="D2" s="578"/>
      <c r="E2" s="578"/>
      <c r="F2" s="578"/>
      <c r="G2" s="578"/>
      <c r="H2" s="578"/>
      <c r="I2" s="578"/>
    </row>
    <row r="3" customFormat="false" ht="17.35" hidden="false" customHeight="true" outlineLevel="0" collapsed="false">
      <c r="A3" s="577"/>
      <c r="B3" s="579" t="s">
        <v>575</v>
      </c>
      <c r="C3" s="579"/>
      <c r="D3" s="579"/>
      <c r="E3" s="579"/>
      <c r="F3" s="579"/>
      <c r="G3" s="579"/>
      <c r="H3" s="579"/>
      <c r="I3" s="579"/>
    </row>
    <row r="4" customFormat="false" ht="15" hidden="false" customHeight="false" outlineLevel="0" collapsed="false">
      <c r="A4" s="580"/>
      <c r="B4" s="580"/>
      <c r="C4" s="580"/>
      <c r="D4" s="580"/>
    </row>
    <row r="5" customFormat="false" ht="15" hidden="false" customHeight="true" outlineLevel="0" collapsed="false">
      <c r="A5" s="582" t="s">
        <v>76</v>
      </c>
      <c r="B5" s="582" t="s">
        <v>77</v>
      </c>
      <c r="C5" s="583" t="s">
        <v>576</v>
      </c>
      <c r="D5" s="583"/>
      <c r="E5" s="584" t="s">
        <v>248</v>
      </c>
      <c r="F5" s="584"/>
      <c r="G5" s="584"/>
      <c r="H5" s="584"/>
      <c r="I5" s="584"/>
      <c r="J5" s="584"/>
    </row>
    <row r="6" customFormat="false" ht="13.8" hidden="false" customHeight="false" outlineLevel="0" collapsed="false">
      <c r="A6" s="582"/>
      <c r="B6" s="582"/>
      <c r="C6" s="583"/>
      <c r="D6" s="583"/>
      <c r="E6" s="585" t="s">
        <v>12</v>
      </c>
      <c r="F6" s="585"/>
      <c r="G6" s="564" t="s">
        <v>577</v>
      </c>
      <c r="H6" s="564"/>
      <c r="I6" s="564" t="s">
        <v>58</v>
      </c>
      <c r="J6" s="564"/>
    </row>
    <row r="7" customFormat="false" ht="13.8" hidden="false" customHeight="false" outlineLevel="0" collapsed="false">
      <c r="A7" s="582"/>
      <c r="B7" s="582"/>
      <c r="C7" s="586" t="s">
        <v>383</v>
      </c>
      <c r="D7" s="587" t="s">
        <v>324</v>
      </c>
      <c r="E7" s="567" t="s">
        <v>383</v>
      </c>
      <c r="F7" s="588" t="s">
        <v>324</v>
      </c>
      <c r="G7" s="567" t="s">
        <v>383</v>
      </c>
      <c r="H7" s="588" t="s">
        <v>324</v>
      </c>
      <c r="I7" s="567" t="s">
        <v>383</v>
      </c>
      <c r="J7" s="588" t="s">
        <v>324</v>
      </c>
    </row>
    <row r="8" customFormat="false" ht="13.8" hidden="false" customHeight="false" outlineLevel="0" collapsed="false">
      <c r="A8" s="589" t="n">
        <v>1</v>
      </c>
      <c r="B8" s="589" t="n">
        <v>2</v>
      </c>
      <c r="C8" s="589" t="n">
        <v>3</v>
      </c>
      <c r="D8" s="589" t="n">
        <v>4</v>
      </c>
      <c r="E8" s="589" t="n">
        <v>5</v>
      </c>
      <c r="F8" s="589" t="n">
        <v>6</v>
      </c>
      <c r="G8" s="589" t="n">
        <v>7</v>
      </c>
      <c r="H8" s="589" t="n">
        <v>8</v>
      </c>
      <c r="I8" s="589" t="n">
        <v>9</v>
      </c>
      <c r="J8" s="589" t="n">
        <v>10</v>
      </c>
    </row>
    <row r="9" customFormat="false" ht="15" hidden="false" customHeight="false" outlineLevel="0" collapsed="false">
      <c r="A9" s="590" t="s">
        <v>385</v>
      </c>
      <c r="B9" s="591" t="s">
        <v>514</v>
      </c>
      <c r="C9" s="592" t="n">
        <v>13462.36</v>
      </c>
      <c r="D9" s="593" t="n">
        <v>108.43</v>
      </c>
      <c r="E9" s="594" t="n">
        <v>6617.61</v>
      </c>
      <c r="F9" s="594" t="n">
        <v>108.43</v>
      </c>
      <c r="G9" s="594" t="n">
        <v>395.01</v>
      </c>
      <c r="H9" s="594" t="n">
        <v>108.43</v>
      </c>
      <c r="I9" s="594" t="n">
        <v>6449.73</v>
      </c>
      <c r="J9" s="594" t="n">
        <v>108.43</v>
      </c>
    </row>
    <row r="10" customFormat="false" ht="15" hidden="false" customHeight="false" outlineLevel="0" collapsed="false">
      <c r="A10" s="590" t="s">
        <v>136</v>
      </c>
      <c r="B10" s="591" t="s">
        <v>515</v>
      </c>
      <c r="C10" s="592" t="n">
        <v>1732.45</v>
      </c>
      <c r="D10" s="593" t="n">
        <v>13.95</v>
      </c>
      <c r="E10" s="594" t="n">
        <v>851.61</v>
      </c>
      <c r="F10" s="594" t="n">
        <v>13.95</v>
      </c>
      <c r="G10" s="594" t="n">
        <v>50.83</v>
      </c>
      <c r="H10" s="594" t="n">
        <v>13.95</v>
      </c>
      <c r="I10" s="594" t="n">
        <v>830.01</v>
      </c>
      <c r="J10" s="594" t="n">
        <v>13.95</v>
      </c>
    </row>
    <row r="11" customFormat="false" ht="15" hidden="false" customHeight="false" outlineLevel="0" collapsed="false">
      <c r="A11" s="590" t="s">
        <v>496</v>
      </c>
      <c r="B11" s="591" t="s">
        <v>164</v>
      </c>
      <c r="C11" s="592" t="n">
        <v>178.72</v>
      </c>
      <c r="D11" s="593" t="n">
        <v>1.44</v>
      </c>
      <c r="E11" s="594" t="n">
        <v>87.85</v>
      </c>
      <c r="F11" s="594" t="n">
        <v>1.44</v>
      </c>
      <c r="G11" s="594" t="n">
        <v>5.24</v>
      </c>
      <c r="H11" s="594" t="n">
        <v>1.44</v>
      </c>
      <c r="I11" s="594" t="n">
        <v>85.62</v>
      </c>
      <c r="J11" s="594" t="n">
        <v>1.44</v>
      </c>
    </row>
    <row r="12" customFormat="false" ht="39.7" hidden="false" customHeight="false" outlineLevel="0" collapsed="false">
      <c r="A12" s="590" t="s">
        <v>517</v>
      </c>
      <c r="B12" s="591" t="s">
        <v>601</v>
      </c>
      <c r="C12" s="592" t="n">
        <v>0</v>
      </c>
      <c r="D12" s="593" t="n">
        <v>0</v>
      </c>
      <c r="E12" s="594" t="n">
        <v>0</v>
      </c>
      <c r="F12" s="594" t="n">
        <v>0</v>
      </c>
      <c r="G12" s="594" t="n">
        <v>0</v>
      </c>
      <c r="H12" s="594" t="n">
        <v>0</v>
      </c>
      <c r="I12" s="594" t="n">
        <v>0</v>
      </c>
      <c r="J12" s="594" t="n">
        <v>0</v>
      </c>
    </row>
    <row r="13" customFormat="false" ht="26.95" hidden="false" customHeight="false" outlineLevel="0" collapsed="false">
      <c r="A13" s="590" t="s">
        <v>518</v>
      </c>
      <c r="B13" s="591" t="s">
        <v>167</v>
      </c>
      <c r="C13" s="592" t="n">
        <v>154.41</v>
      </c>
      <c r="D13" s="593" t="n">
        <v>1.24</v>
      </c>
      <c r="E13" s="594" t="n">
        <v>75.9</v>
      </c>
      <c r="F13" s="594" t="n">
        <v>1.24</v>
      </c>
      <c r="G13" s="594" t="n">
        <v>4.53</v>
      </c>
      <c r="H13" s="594" t="n">
        <v>1.24</v>
      </c>
      <c r="I13" s="594" t="n">
        <v>73.98</v>
      </c>
      <c r="J13" s="594" t="n">
        <v>1.24</v>
      </c>
    </row>
    <row r="14" customFormat="false" ht="26.95" hidden="false" customHeight="false" outlineLevel="0" collapsed="false">
      <c r="A14" s="590" t="s">
        <v>520</v>
      </c>
      <c r="B14" s="597" t="s">
        <v>522</v>
      </c>
      <c r="C14" s="592" t="n">
        <v>1399.32</v>
      </c>
      <c r="D14" s="593" t="n">
        <v>11.27</v>
      </c>
      <c r="E14" s="594" t="n">
        <v>687.86</v>
      </c>
      <c r="F14" s="594" t="n">
        <v>11.27</v>
      </c>
      <c r="G14" s="594" t="n">
        <v>41.06</v>
      </c>
      <c r="H14" s="594" t="n">
        <v>11.27</v>
      </c>
      <c r="I14" s="594" t="n">
        <v>670.41</v>
      </c>
      <c r="J14" s="594" t="n">
        <v>11.27</v>
      </c>
    </row>
    <row r="15" customFormat="false" ht="15" hidden="false" customHeight="false" outlineLevel="0" collapsed="false">
      <c r="A15" s="590" t="s">
        <v>138</v>
      </c>
      <c r="B15" s="591" t="s">
        <v>523</v>
      </c>
      <c r="C15" s="592" t="n">
        <v>7723.28</v>
      </c>
      <c r="D15" s="593" t="n">
        <v>62.21</v>
      </c>
      <c r="E15" s="594" t="n">
        <v>3796.49</v>
      </c>
      <c r="F15" s="594" t="n">
        <v>62.21</v>
      </c>
      <c r="G15" s="594" t="n">
        <v>226.62</v>
      </c>
      <c r="H15" s="594" t="n">
        <v>62.21</v>
      </c>
      <c r="I15" s="594" t="n">
        <v>3700.18</v>
      </c>
      <c r="J15" s="594" t="n">
        <v>62.21</v>
      </c>
    </row>
    <row r="16" customFormat="false" ht="15" hidden="false" customHeight="false" outlineLevel="0" collapsed="false">
      <c r="A16" s="590" t="s">
        <v>140</v>
      </c>
      <c r="B16" s="591" t="s">
        <v>524</v>
      </c>
      <c r="C16" s="592" t="n">
        <v>3817.06</v>
      </c>
      <c r="D16" s="593" t="n">
        <v>30.75</v>
      </c>
      <c r="E16" s="594" t="n">
        <v>1876.33</v>
      </c>
      <c r="F16" s="594" t="n">
        <v>30.75</v>
      </c>
      <c r="G16" s="594" t="n">
        <v>112</v>
      </c>
      <c r="H16" s="594" t="n">
        <v>30.75</v>
      </c>
      <c r="I16" s="594" t="n">
        <v>1828.73</v>
      </c>
      <c r="J16" s="594" t="n">
        <v>30.75</v>
      </c>
    </row>
    <row r="17" customFormat="false" ht="26.95" hidden="false" customHeight="false" outlineLevel="0" collapsed="false">
      <c r="A17" s="590" t="s">
        <v>498</v>
      </c>
      <c r="B17" s="591" t="s">
        <v>525</v>
      </c>
      <c r="C17" s="592" t="n">
        <v>1699.12</v>
      </c>
      <c r="D17" s="593" t="n">
        <v>13.69</v>
      </c>
      <c r="E17" s="594" t="n">
        <v>835.23</v>
      </c>
      <c r="F17" s="594" t="n">
        <v>13.69</v>
      </c>
      <c r="G17" s="594" t="n">
        <v>49.86</v>
      </c>
      <c r="H17" s="594" t="n">
        <v>13.69</v>
      </c>
      <c r="I17" s="594" t="n">
        <v>814.04</v>
      </c>
      <c r="J17" s="594" t="n">
        <v>13.69</v>
      </c>
    </row>
    <row r="18" customFormat="false" ht="15" hidden="false" customHeight="false" outlineLevel="0" collapsed="false">
      <c r="A18" s="590" t="s">
        <v>526</v>
      </c>
      <c r="B18" s="591" t="s">
        <v>527</v>
      </c>
      <c r="C18" s="592" t="n">
        <v>607.3</v>
      </c>
      <c r="D18" s="593" t="n">
        <v>4.89</v>
      </c>
      <c r="E18" s="594" t="n">
        <v>298.53</v>
      </c>
      <c r="F18" s="594" t="n">
        <v>4.89</v>
      </c>
      <c r="G18" s="594" t="n">
        <v>17.82</v>
      </c>
      <c r="H18" s="594" t="n">
        <v>4.89</v>
      </c>
      <c r="I18" s="594" t="n">
        <v>290.95</v>
      </c>
      <c r="J18" s="594" t="n">
        <v>4.89</v>
      </c>
    </row>
    <row r="19" customFormat="false" ht="15" hidden="false" customHeight="false" outlineLevel="0" collapsed="false">
      <c r="A19" s="590" t="s">
        <v>528</v>
      </c>
      <c r="B19" s="591" t="s">
        <v>169</v>
      </c>
      <c r="C19" s="592" t="n">
        <v>1510.65</v>
      </c>
      <c r="D19" s="593" t="n">
        <v>12.17</v>
      </c>
      <c r="E19" s="594" t="n">
        <v>742.58</v>
      </c>
      <c r="F19" s="594" t="n">
        <v>12.17</v>
      </c>
      <c r="G19" s="594" t="n">
        <v>44.33</v>
      </c>
      <c r="H19" s="594" t="n">
        <v>12.17</v>
      </c>
      <c r="I19" s="594" t="n">
        <v>723.74</v>
      </c>
      <c r="J19" s="594" t="n">
        <v>12.17</v>
      </c>
    </row>
    <row r="20" customFormat="false" ht="15" hidden="false" customHeight="false" outlineLevel="0" collapsed="false">
      <c r="A20" s="590" t="s">
        <v>142</v>
      </c>
      <c r="B20" s="591" t="s">
        <v>602</v>
      </c>
      <c r="C20" s="592" t="n">
        <v>189.57</v>
      </c>
      <c r="D20" s="593" t="n">
        <v>1.53</v>
      </c>
      <c r="E20" s="594" t="n">
        <v>93.19</v>
      </c>
      <c r="F20" s="594" t="n">
        <v>1.53</v>
      </c>
      <c r="G20" s="594" t="n">
        <v>5.56</v>
      </c>
      <c r="H20" s="594" t="n">
        <v>1.53</v>
      </c>
      <c r="I20" s="594" t="n">
        <v>90.82</v>
      </c>
      <c r="J20" s="594" t="n">
        <v>1.53</v>
      </c>
    </row>
    <row r="21" customFormat="false" ht="15" hidden="false" customHeight="false" outlineLevel="0" collapsed="false">
      <c r="A21" s="590" t="n">
        <v>2</v>
      </c>
      <c r="B21" s="591" t="s">
        <v>580</v>
      </c>
      <c r="C21" s="592" t="n">
        <v>737.92</v>
      </c>
      <c r="D21" s="593" t="n">
        <v>5.94</v>
      </c>
      <c r="E21" s="594" t="n">
        <v>362.74</v>
      </c>
      <c r="F21" s="594" t="n">
        <v>5.94</v>
      </c>
      <c r="G21" s="594" t="n">
        <v>21.65</v>
      </c>
      <c r="H21" s="594" t="n">
        <v>5.94</v>
      </c>
      <c r="I21" s="594" t="n">
        <v>353.53</v>
      </c>
      <c r="J21" s="594" t="n">
        <v>5.94</v>
      </c>
    </row>
    <row r="22" customFormat="false" ht="15" hidden="false" customHeight="false" outlineLevel="0" collapsed="false">
      <c r="A22" s="590" t="s">
        <v>390</v>
      </c>
      <c r="B22" s="591" t="s">
        <v>582</v>
      </c>
      <c r="C22" s="592" t="n">
        <v>0</v>
      </c>
      <c r="D22" s="593" t="n">
        <v>0</v>
      </c>
      <c r="E22" s="594" t="n">
        <v>0</v>
      </c>
      <c r="F22" s="594" t="n">
        <v>0</v>
      </c>
      <c r="G22" s="594" t="n">
        <v>0</v>
      </c>
      <c r="H22" s="594" t="n">
        <v>0</v>
      </c>
      <c r="I22" s="594" t="n">
        <v>0</v>
      </c>
      <c r="J22" s="594" t="n">
        <v>0</v>
      </c>
    </row>
    <row r="23" customFormat="false" ht="15" hidden="false" customHeight="false" outlineLevel="0" collapsed="false">
      <c r="A23" s="590" t="s">
        <v>454</v>
      </c>
      <c r="B23" s="591" t="s">
        <v>48</v>
      </c>
      <c r="C23" s="592" t="n">
        <v>0</v>
      </c>
      <c r="D23" s="593" t="n">
        <v>0</v>
      </c>
      <c r="E23" s="594" t="n">
        <v>0</v>
      </c>
      <c r="F23" s="594" t="n">
        <v>0</v>
      </c>
      <c r="G23" s="594" t="n">
        <v>0</v>
      </c>
      <c r="H23" s="594" t="n">
        <v>0</v>
      </c>
      <c r="I23" s="594" t="n">
        <v>0</v>
      </c>
      <c r="J23" s="594" t="n">
        <v>0</v>
      </c>
    </row>
    <row r="24" customFormat="false" ht="39.7" hidden="false" customHeight="false" outlineLevel="0" collapsed="false">
      <c r="A24" s="590" t="s">
        <v>455</v>
      </c>
      <c r="B24" s="591" t="s">
        <v>603</v>
      </c>
      <c r="C24" s="592" t="n">
        <v>16875.23</v>
      </c>
      <c r="D24" s="593" t="n">
        <v>135.92</v>
      </c>
      <c r="E24" s="594" t="n">
        <v>6919.06</v>
      </c>
      <c r="F24" s="594" t="n">
        <v>113.37</v>
      </c>
      <c r="G24" s="594" t="n">
        <v>522.01</v>
      </c>
      <c r="H24" s="594" t="n">
        <v>143.3</v>
      </c>
      <c r="I24" s="594" t="n">
        <v>9502.01</v>
      </c>
      <c r="J24" s="594" t="n">
        <v>159.75</v>
      </c>
    </row>
    <row r="25" customFormat="false" ht="15" hidden="false" customHeight="false" outlineLevel="0" collapsed="false">
      <c r="A25" s="590" t="s">
        <v>396</v>
      </c>
      <c r="B25" s="591" t="s">
        <v>604</v>
      </c>
      <c r="C25" s="592" t="n">
        <v>31075.52</v>
      </c>
      <c r="D25" s="593" t="n">
        <v>250.3</v>
      </c>
      <c r="E25" s="612" t="n">
        <v>13899.41</v>
      </c>
      <c r="F25" s="594" t="n">
        <v>227.75</v>
      </c>
      <c r="G25" s="612" t="n">
        <v>938.67</v>
      </c>
      <c r="H25" s="594" t="n">
        <v>257.67</v>
      </c>
      <c r="I25" s="612" t="n">
        <v>16305.28</v>
      </c>
      <c r="J25" s="594" t="n">
        <v>274.13</v>
      </c>
    </row>
    <row r="26" customFormat="false" ht="15" hidden="false" customHeight="false" outlineLevel="0" collapsed="false">
      <c r="A26" s="590" t="s">
        <v>401</v>
      </c>
      <c r="B26" s="591" t="s">
        <v>585</v>
      </c>
      <c r="C26" s="592" t="n">
        <v>44.61</v>
      </c>
      <c r="D26" s="593" t="n">
        <v>19.96</v>
      </c>
      <c r="E26" s="592" t="n">
        <v>0</v>
      </c>
      <c r="F26" s="594" t="n">
        <v>28.25</v>
      </c>
      <c r="G26" s="592" t="n">
        <v>4.44</v>
      </c>
      <c r="H26" s="594" t="n">
        <v>20.56</v>
      </c>
      <c r="I26" s="592" t="n">
        <v>40.17</v>
      </c>
      <c r="J26" s="594" t="n">
        <v>10.77</v>
      </c>
    </row>
    <row r="27" customFormat="false" ht="15" hidden="false" customHeight="false" outlineLevel="0" collapsed="false">
      <c r="A27" s="590" t="s">
        <v>403</v>
      </c>
      <c r="B27" s="591" t="s">
        <v>21</v>
      </c>
      <c r="C27" s="592" t="n">
        <v>346.35</v>
      </c>
      <c r="D27" s="593" t="n">
        <v>6.11</v>
      </c>
      <c r="E27" s="593" t="n">
        <v>170.25</v>
      </c>
      <c r="F27" s="593" t="n">
        <v>5.56</v>
      </c>
      <c r="G27" s="593" t="n">
        <v>10.16</v>
      </c>
      <c r="H27" s="593" t="n">
        <v>6.28</v>
      </c>
      <c r="I27" s="593" t="n">
        <v>165.93</v>
      </c>
      <c r="J27" s="593" t="n">
        <v>6.68</v>
      </c>
    </row>
    <row r="28" customFormat="false" ht="13.8" hidden="false" customHeight="false" outlineLevel="0" collapsed="false">
      <c r="A28" s="602" t="s">
        <v>605</v>
      </c>
      <c r="B28" s="603" t="s">
        <v>337</v>
      </c>
      <c r="C28" s="604" t="n">
        <v>62.34</v>
      </c>
      <c r="D28" s="613" t="n">
        <v>1.1</v>
      </c>
      <c r="E28" s="613" t="n">
        <v>30.65</v>
      </c>
      <c r="F28" s="613" t="n">
        <v>1</v>
      </c>
      <c r="G28" s="613" t="n">
        <v>1.83</v>
      </c>
      <c r="H28" s="613" t="n">
        <v>1.13</v>
      </c>
      <c r="I28" s="613" t="n">
        <v>29.87</v>
      </c>
      <c r="J28" s="613" t="n">
        <v>1.2</v>
      </c>
    </row>
    <row r="29" customFormat="false" ht="13.8" hidden="false" customHeight="false" outlineLevel="0" collapsed="false">
      <c r="A29" s="602" t="s">
        <v>606</v>
      </c>
      <c r="B29" s="603" t="s">
        <v>587</v>
      </c>
      <c r="C29" s="604" t="n">
        <v>284.01</v>
      </c>
      <c r="D29" s="613" t="n">
        <v>5.01</v>
      </c>
      <c r="E29" s="613" t="n">
        <v>139.61</v>
      </c>
      <c r="F29" s="613" t="n">
        <v>4.56</v>
      </c>
      <c r="G29" s="613" t="n">
        <v>8.33</v>
      </c>
      <c r="H29" s="613" t="n">
        <v>5.15</v>
      </c>
      <c r="I29" s="613" t="n">
        <v>136.07</v>
      </c>
      <c r="J29" s="613" t="n">
        <v>5.48</v>
      </c>
    </row>
    <row r="30" customFormat="false" ht="26.95" hidden="false" customHeight="false" outlineLevel="0" collapsed="false">
      <c r="A30" s="590" t="s">
        <v>405</v>
      </c>
      <c r="B30" s="591" t="s">
        <v>607</v>
      </c>
      <c r="C30" s="592" t="n">
        <v>31466.47</v>
      </c>
      <c r="D30" s="614" t="s">
        <v>43</v>
      </c>
      <c r="E30" s="592" t="n">
        <v>14069.67</v>
      </c>
      <c r="F30" s="614" t="s">
        <v>43</v>
      </c>
      <c r="G30" s="592" t="n">
        <v>953.28</v>
      </c>
      <c r="H30" s="614" t="s">
        <v>43</v>
      </c>
      <c r="I30" s="592" t="n">
        <v>16511.38</v>
      </c>
      <c r="J30" s="614" t="s">
        <v>43</v>
      </c>
    </row>
    <row r="31" customFormat="false" ht="39.7" hidden="false" customHeight="false" outlineLevel="0" collapsed="false">
      <c r="A31" s="590" t="s">
        <v>407</v>
      </c>
      <c r="B31" s="591" t="s">
        <v>608</v>
      </c>
      <c r="C31" s="614" t="s">
        <v>43</v>
      </c>
      <c r="D31" s="593" t="n">
        <v>276.37</v>
      </c>
      <c r="E31" s="614" t="s">
        <v>43</v>
      </c>
      <c r="F31" s="593" t="n">
        <v>261.56</v>
      </c>
      <c r="G31" s="614" t="s">
        <v>43</v>
      </c>
      <c r="H31" s="593" t="n">
        <v>284.51</v>
      </c>
      <c r="I31" s="614" t="s">
        <v>43</v>
      </c>
      <c r="J31" s="593" t="n">
        <v>291.58</v>
      </c>
    </row>
    <row r="32" customFormat="false" ht="15" hidden="false" customHeight="false" outlineLevel="0" collapsed="false">
      <c r="A32" s="590" t="s">
        <v>409</v>
      </c>
      <c r="B32" s="591" t="s">
        <v>406</v>
      </c>
      <c r="C32" s="614" t="s">
        <v>43</v>
      </c>
      <c r="D32" s="593" t="n">
        <v>55.27</v>
      </c>
      <c r="E32" s="614" t="s">
        <v>43</v>
      </c>
      <c r="F32" s="593" t="n">
        <v>52.31</v>
      </c>
      <c r="G32" s="614" t="s">
        <v>43</v>
      </c>
      <c r="H32" s="593" t="n">
        <v>56.9</v>
      </c>
      <c r="I32" s="614" t="s">
        <v>43</v>
      </c>
      <c r="J32" s="593" t="n">
        <v>58.32</v>
      </c>
    </row>
    <row r="33" customFormat="false" ht="39.7" hidden="false" customHeight="false" outlineLevel="0" collapsed="false">
      <c r="A33" s="590" t="s">
        <v>411</v>
      </c>
      <c r="B33" s="591" t="s">
        <v>609</v>
      </c>
      <c r="C33" s="614" t="s">
        <v>43</v>
      </c>
      <c r="D33" s="593" t="n">
        <v>331.64</v>
      </c>
      <c r="E33" s="614" t="s">
        <v>43</v>
      </c>
      <c r="F33" s="593" t="n">
        <v>313.87</v>
      </c>
      <c r="G33" s="614" t="s">
        <v>43</v>
      </c>
      <c r="H33" s="593" t="n">
        <v>341.41</v>
      </c>
      <c r="I33" s="614" t="s">
        <v>43</v>
      </c>
      <c r="J33" s="593" t="n">
        <v>349.9</v>
      </c>
    </row>
    <row r="34" customFormat="false" ht="26.95" hidden="false" customHeight="false" outlineLevel="0" collapsed="false">
      <c r="A34" s="590" t="s">
        <v>413</v>
      </c>
      <c r="B34" s="591" t="s">
        <v>610</v>
      </c>
      <c r="C34" s="615" t="n">
        <v>124151.922</v>
      </c>
      <c r="D34" s="418" t="s">
        <v>43</v>
      </c>
      <c r="E34" s="615" t="n">
        <v>61028.647</v>
      </c>
      <c r="F34" s="587" t="s">
        <v>43</v>
      </c>
      <c r="G34" s="615" t="n">
        <v>3642.858</v>
      </c>
      <c r="H34" s="587" t="s">
        <v>43</v>
      </c>
      <c r="I34" s="615" t="n">
        <v>59480.417</v>
      </c>
      <c r="J34" s="587" t="s">
        <v>43</v>
      </c>
    </row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</sheetData>
  <mergeCells count="10">
    <mergeCell ref="A1:J1"/>
    <mergeCell ref="B2:I2"/>
    <mergeCell ref="B3:I3"/>
    <mergeCell ref="A5:A7"/>
    <mergeCell ref="B5:B7"/>
    <mergeCell ref="C5:D6"/>
    <mergeCell ref="E5:J5"/>
    <mergeCell ref="E6:F6"/>
    <mergeCell ref="G6:H6"/>
    <mergeCell ref="I6:J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0" activeCellId="0" sqref="I30"/>
    </sheetView>
  </sheetViews>
  <sheetFormatPr defaultRowHeight="12.8" zeroHeight="false" outlineLevelRow="0" outlineLevelCol="0"/>
  <cols>
    <col collapsed="false" customWidth="true" hidden="false" outlineLevel="0" max="1" min="1" style="0" width="7.92"/>
    <col collapsed="false" customWidth="true" hidden="false" outlineLevel="0" max="2" min="2" style="0" width="52.66"/>
    <col collapsed="false" customWidth="true" hidden="false" outlineLevel="0" max="3" min="3" style="0" width="12.22"/>
    <col collapsed="false" customWidth="true" hidden="false" outlineLevel="0" max="4" min="4" style="0" width="10.58"/>
    <col collapsed="false" customWidth="true" hidden="false" outlineLevel="0" max="5" min="5" style="0" width="9.44"/>
    <col collapsed="false" customWidth="true" hidden="false" outlineLevel="0" max="6" min="6" style="0" width="8.67"/>
    <col collapsed="false" customWidth="true" hidden="false" outlineLevel="0" max="7" min="7" style="0" width="10.12"/>
    <col collapsed="false" customWidth="true" hidden="false" outlineLevel="0" max="8" min="8" style="0" width="9.32"/>
    <col collapsed="false" customWidth="true" hidden="false" outlineLevel="0" max="9" min="9" style="0" width="10"/>
    <col collapsed="false" customWidth="true" hidden="false" outlineLevel="0" max="1025" min="10" style="0" width="8.67"/>
  </cols>
  <sheetData>
    <row r="1" customFormat="false" ht="31.45" hidden="false" customHeight="true" outlineLevel="0" collapsed="false">
      <c r="A1" s="577" t="s">
        <v>611</v>
      </c>
      <c r="B1" s="577"/>
      <c r="C1" s="577"/>
      <c r="D1" s="577"/>
      <c r="E1" s="577"/>
      <c r="F1" s="577"/>
      <c r="G1" s="577"/>
      <c r="H1" s="577"/>
      <c r="I1" s="577"/>
      <c r="J1" s="577"/>
    </row>
    <row r="2" customFormat="false" ht="15" hidden="false" customHeight="true" outlineLevel="0" collapsed="false">
      <c r="B2" s="578" t="s">
        <v>574</v>
      </c>
      <c r="C2" s="578"/>
      <c r="D2" s="578"/>
      <c r="E2" s="578"/>
      <c r="F2" s="578"/>
      <c r="G2" s="578"/>
      <c r="H2" s="578"/>
      <c r="I2" s="578"/>
    </row>
    <row r="3" customFormat="false" ht="17.35" hidden="false" customHeight="true" outlineLevel="0" collapsed="false">
      <c r="A3" s="577"/>
      <c r="B3" s="579" t="s">
        <v>575</v>
      </c>
      <c r="C3" s="579"/>
      <c r="D3" s="579"/>
      <c r="E3" s="579"/>
      <c r="F3" s="579"/>
      <c r="G3" s="579"/>
      <c r="H3" s="579"/>
      <c r="I3" s="579"/>
    </row>
    <row r="4" customFormat="false" ht="15" hidden="false" customHeight="false" outlineLevel="0" collapsed="false">
      <c r="A4" s="580"/>
      <c r="B4" s="580"/>
      <c r="C4" s="580"/>
      <c r="D4" s="580"/>
    </row>
    <row r="5" customFormat="false" ht="15" hidden="false" customHeight="true" outlineLevel="0" collapsed="false">
      <c r="A5" s="582" t="s">
        <v>76</v>
      </c>
      <c r="B5" s="582" t="s">
        <v>77</v>
      </c>
      <c r="C5" s="583" t="s">
        <v>576</v>
      </c>
      <c r="D5" s="583"/>
      <c r="E5" s="584" t="s">
        <v>248</v>
      </c>
      <c r="F5" s="584"/>
      <c r="G5" s="584"/>
      <c r="H5" s="584"/>
      <c r="I5" s="584"/>
      <c r="J5" s="584"/>
    </row>
    <row r="6" customFormat="false" ht="13.8" hidden="false" customHeight="false" outlineLevel="0" collapsed="false">
      <c r="A6" s="582"/>
      <c r="B6" s="582"/>
      <c r="C6" s="583"/>
      <c r="D6" s="583"/>
      <c r="E6" s="585" t="s">
        <v>12</v>
      </c>
      <c r="F6" s="585"/>
      <c r="G6" s="564" t="s">
        <v>577</v>
      </c>
      <c r="H6" s="564"/>
      <c r="I6" s="564" t="s">
        <v>58</v>
      </c>
      <c r="J6" s="564"/>
    </row>
    <row r="7" customFormat="false" ht="13.8" hidden="false" customHeight="false" outlineLevel="0" collapsed="false">
      <c r="A7" s="582"/>
      <c r="B7" s="582"/>
      <c r="C7" s="586" t="s">
        <v>383</v>
      </c>
      <c r="D7" s="587" t="s">
        <v>324</v>
      </c>
      <c r="E7" s="567" t="s">
        <v>383</v>
      </c>
      <c r="F7" s="588" t="s">
        <v>324</v>
      </c>
      <c r="G7" s="567" t="s">
        <v>383</v>
      </c>
      <c r="H7" s="588" t="s">
        <v>324</v>
      </c>
      <c r="I7" s="567" t="s">
        <v>383</v>
      </c>
      <c r="J7" s="588" t="s">
        <v>324</v>
      </c>
    </row>
    <row r="8" customFormat="false" ht="13.8" hidden="false" customHeight="false" outlineLevel="0" collapsed="false">
      <c r="A8" s="589" t="n">
        <v>1</v>
      </c>
      <c r="B8" s="589" t="n">
        <v>2</v>
      </c>
      <c r="C8" s="589" t="n">
        <v>3</v>
      </c>
      <c r="D8" s="589" t="n">
        <v>4</v>
      </c>
      <c r="E8" s="589" t="n">
        <v>5</v>
      </c>
      <c r="F8" s="589" t="n">
        <v>6</v>
      </c>
      <c r="G8" s="589" t="n">
        <v>7</v>
      </c>
      <c r="H8" s="589" t="n">
        <v>8</v>
      </c>
      <c r="I8" s="589" t="n">
        <v>9</v>
      </c>
      <c r="J8" s="589" t="n">
        <v>10</v>
      </c>
    </row>
    <row r="9" customFormat="false" ht="15" hidden="false" customHeight="false" outlineLevel="0" collapsed="false">
      <c r="A9" s="590" t="n">
        <v>1</v>
      </c>
      <c r="B9" s="591" t="s">
        <v>514</v>
      </c>
      <c r="C9" s="616" t="n">
        <v>5282.49</v>
      </c>
      <c r="D9" s="593" t="n">
        <v>42.55</v>
      </c>
      <c r="E9" s="594" t="n">
        <v>2596.68</v>
      </c>
      <c r="F9" s="594" t="n">
        <v>42.55</v>
      </c>
      <c r="G9" s="594" t="n">
        <v>155</v>
      </c>
      <c r="H9" s="594" t="n">
        <v>42.55</v>
      </c>
      <c r="I9" s="594" t="n">
        <v>2530.81</v>
      </c>
      <c r="J9" s="594" t="n">
        <v>42.55</v>
      </c>
    </row>
    <row r="10" customFormat="false" ht="15" hidden="false" customHeight="false" outlineLevel="0" collapsed="false">
      <c r="A10" s="590" t="s">
        <v>136</v>
      </c>
      <c r="B10" s="591" t="s">
        <v>166</v>
      </c>
      <c r="C10" s="616" t="n">
        <v>9.6</v>
      </c>
      <c r="D10" s="593" t="n">
        <v>0.08</v>
      </c>
      <c r="E10" s="594" t="n">
        <v>4.72</v>
      </c>
      <c r="F10" s="594" t="n">
        <v>0.08</v>
      </c>
      <c r="G10" s="594" t="n">
        <v>0.28</v>
      </c>
      <c r="H10" s="594" t="n">
        <v>0.08</v>
      </c>
      <c r="I10" s="594" t="n">
        <v>4.6</v>
      </c>
      <c r="J10" s="594" t="n">
        <v>0.08</v>
      </c>
    </row>
    <row r="11" customFormat="false" ht="15" hidden="false" customHeight="false" outlineLevel="0" collapsed="false">
      <c r="A11" s="590" t="s">
        <v>138</v>
      </c>
      <c r="B11" s="591" t="s">
        <v>523</v>
      </c>
      <c r="C11" s="616" t="n">
        <v>3760.15</v>
      </c>
      <c r="D11" s="593" t="n">
        <v>30.29</v>
      </c>
      <c r="E11" s="594" t="n">
        <v>1848.36</v>
      </c>
      <c r="F11" s="594" t="n">
        <v>30.29</v>
      </c>
      <c r="G11" s="594" t="n">
        <v>110.33</v>
      </c>
      <c r="H11" s="594" t="n">
        <v>30.29</v>
      </c>
      <c r="I11" s="594" t="n">
        <v>1801.46</v>
      </c>
      <c r="J11" s="594" t="n">
        <v>30.29</v>
      </c>
    </row>
    <row r="12" customFormat="false" ht="15" hidden="false" customHeight="false" outlineLevel="0" collapsed="false">
      <c r="A12" s="590" t="s">
        <v>140</v>
      </c>
      <c r="B12" s="591" t="s">
        <v>524</v>
      </c>
      <c r="C12" s="616" t="n">
        <v>1438.34</v>
      </c>
      <c r="D12" s="593" t="n">
        <v>11.59</v>
      </c>
      <c r="E12" s="594" t="n">
        <v>707.04</v>
      </c>
      <c r="F12" s="594" t="n">
        <v>11.59</v>
      </c>
      <c r="G12" s="594" t="n">
        <v>42.2</v>
      </c>
      <c r="H12" s="594" t="n">
        <v>11.58</v>
      </c>
      <c r="I12" s="594" t="n">
        <v>689.1</v>
      </c>
      <c r="J12" s="594" t="n">
        <v>11.59</v>
      </c>
    </row>
    <row r="13" customFormat="false" ht="26.95" hidden="false" customHeight="false" outlineLevel="0" collapsed="false">
      <c r="A13" s="590" t="s">
        <v>498</v>
      </c>
      <c r="B13" s="591" t="s">
        <v>525</v>
      </c>
      <c r="C13" s="616" t="n">
        <v>827.23</v>
      </c>
      <c r="D13" s="593" t="n">
        <v>6.66</v>
      </c>
      <c r="E13" s="594" t="n">
        <v>406.64</v>
      </c>
      <c r="F13" s="594" t="n">
        <v>6.66</v>
      </c>
      <c r="G13" s="594" t="n">
        <v>24.27</v>
      </c>
      <c r="H13" s="594" t="n">
        <v>6.66</v>
      </c>
      <c r="I13" s="594" t="n">
        <v>396.32</v>
      </c>
      <c r="J13" s="594" t="n">
        <v>6.66</v>
      </c>
    </row>
    <row r="14" customFormat="false" ht="15" hidden="false" customHeight="false" outlineLevel="0" collapsed="false">
      <c r="A14" s="590" t="s">
        <v>526</v>
      </c>
      <c r="B14" s="591" t="s">
        <v>527</v>
      </c>
      <c r="C14" s="616" t="n">
        <v>11.9</v>
      </c>
      <c r="D14" s="593" t="n">
        <v>0.1</v>
      </c>
      <c r="E14" s="594" t="n">
        <v>5.85</v>
      </c>
      <c r="F14" s="594" t="n">
        <v>0.1</v>
      </c>
      <c r="G14" s="594" t="n">
        <v>0.35</v>
      </c>
      <c r="H14" s="594" t="n">
        <v>0.1</v>
      </c>
      <c r="I14" s="594" t="n">
        <v>5.7</v>
      </c>
      <c r="J14" s="594" t="n">
        <v>0.1</v>
      </c>
    </row>
    <row r="15" customFormat="false" ht="15" hidden="false" customHeight="false" outlineLevel="0" collapsed="false">
      <c r="A15" s="590" t="s">
        <v>528</v>
      </c>
      <c r="B15" s="591" t="s">
        <v>169</v>
      </c>
      <c r="C15" s="616" t="n">
        <v>599.21</v>
      </c>
      <c r="D15" s="593" t="n">
        <v>4.83</v>
      </c>
      <c r="E15" s="594" t="n">
        <v>294.55</v>
      </c>
      <c r="F15" s="594" t="n">
        <v>4.83</v>
      </c>
      <c r="G15" s="594" t="n">
        <v>17.58</v>
      </c>
      <c r="H15" s="594" t="n">
        <v>4.83</v>
      </c>
      <c r="I15" s="594" t="n">
        <v>287.08</v>
      </c>
      <c r="J15" s="594" t="n">
        <v>4.83</v>
      </c>
    </row>
    <row r="16" customFormat="false" ht="15" hidden="false" customHeight="false" outlineLevel="0" collapsed="false">
      <c r="A16" s="590" t="s">
        <v>142</v>
      </c>
      <c r="B16" s="591" t="s">
        <v>602</v>
      </c>
      <c r="C16" s="616" t="n">
        <v>74.39</v>
      </c>
      <c r="D16" s="593" t="n">
        <v>0.6</v>
      </c>
      <c r="E16" s="594" t="n">
        <v>36.57</v>
      </c>
      <c r="F16" s="594" t="n">
        <v>0.6</v>
      </c>
      <c r="G16" s="594" t="n">
        <v>2.18</v>
      </c>
      <c r="H16" s="594" t="n">
        <v>0.6</v>
      </c>
      <c r="I16" s="594" t="n">
        <v>35.64</v>
      </c>
      <c r="J16" s="594" t="n">
        <v>0.6</v>
      </c>
    </row>
    <row r="17" customFormat="false" ht="15" hidden="false" customHeight="false" outlineLevel="0" collapsed="false">
      <c r="A17" s="590" t="s">
        <v>388</v>
      </c>
      <c r="B17" s="591" t="s">
        <v>580</v>
      </c>
      <c r="C17" s="616" t="n">
        <v>289.55</v>
      </c>
      <c r="D17" s="593" t="n">
        <v>2.33</v>
      </c>
      <c r="E17" s="594" t="n">
        <v>142.33</v>
      </c>
      <c r="F17" s="594" t="n">
        <v>2.33</v>
      </c>
      <c r="G17" s="594" t="n">
        <v>8.5</v>
      </c>
      <c r="H17" s="594" t="n">
        <v>2.33</v>
      </c>
      <c r="I17" s="594" t="n">
        <v>138.72</v>
      </c>
      <c r="J17" s="594" t="n">
        <v>2.33</v>
      </c>
    </row>
    <row r="18" customFormat="false" ht="15" hidden="false" customHeight="false" outlineLevel="0" collapsed="false">
      <c r="A18" s="590" t="s">
        <v>390</v>
      </c>
      <c r="B18" s="591" t="s">
        <v>581</v>
      </c>
      <c r="C18" s="616" t="n">
        <v>2552.3</v>
      </c>
      <c r="D18" s="593" t="n">
        <v>20.56</v>
      </c>
      <c r="E18" s="594" t="n">
        <v>2552.3</v>
      </c>
      <c r="F18" s="594" t="n">
        <v>41.82</v>
      </c>
      <c r="G18" s="594" t="n">
        <v>74.89</v>
      </c>
      <c r="H18" s="594" t="n">
        <v>20.56</v>
      </c>
      <c r="I18" s="594" t="n">
        <v>1222.79</v>
      </c>
      <c r="J18" s="594" t="n">
        <v>20.56</v>
      </c>
    </row>
    <row r="19" customFormat="false" ht="15" hidden="false" customHeight="false" outlineLevel="0" collapsed="false">
      <c r="A19" s="590" t="n">
        <v>4</v>
      </c>
      <c r="B19" s="591" t="s">
        <v>582</v>
      </c>
      <c r="C19" s="616" t="n">
        <v>0</v>
      </c>
      <c r="D19" s="593" t="n">
        <v>0</v>
      </c>
      <c r="E19" s="594" t="n">
        <v>0</v>
      </c>
      <c r="F19" s="594" t="n">
        <v>0</v>
      </c>
      <c r="G19" s="594" t="n">
        <v>0</v>
      </c>
      <c r="H19" s="594" t="n">
        <v>0</v>
      </c>
      <c r="I19" s="594" t="n">
        <v>0</v>
      </c>
      <c r="J19" s="594" t="n">
        <v>0</v>
      </c>
    </row>
    <row r="20" customFormat="false" ht="15" hidden="false" customHeight="false" outlineLevel="0" collapsed="false">
      <c r="A20" s="590" t="n">
        <v>5</v>
      </c>
      <c r="B20" s="591" t="s">
        <v>48</v>
      </c>
      <c r="C20" s="616" t="n">
        <v>0</v>
      </c>
      <c r="D20" s="593" t="n">
        <v>0</v>
      </c>
      <c r="E20" s="594" t="n">
        <v>0</v>
      </c>
      <c r="F20" s="594" t="n">
        <v>0</v>
      </c>
      <c r="G20" s="594" t="n">
        <v>0</v>
      </c>
      <c r="H20" s="594" t="n">
        <v>0</v>
      </c>
      <c r="I20" s="594" t="n">
        <v>0</v>
      </c>
      <c r="J20" s="594" t="n">
        <v>0</v>
      </c>
    </row>
    <row r="21" customFormat="false" ht="15" hidden="false" customHeight="false" outlineLevel="0" collapsed="false">
      <c r="A21" s="590" t="n">
        <v>6</v>
      </c>
      <c r="B21" s="591" t="s">
        <v>604</v>
      </c>
      <c r="C21" s="616" t="n">
        <v>8124.34</v>
      </c>
      <c r="D21" s="593" t="n">
        <v>65.44</v>
      </c>
      <c r="E21" s="616" t="n">
        <v>5291.31</v>
      </c>
      <c r="F21" s="594" t="n">
        <v>86.7</v>
      </c>
      <c r="G21" s="616" t="n">
        <v>163.49</v>
      </c>
      <c r="H21" s="594" t="n">
        <v>44.88</v>
      </c>
      <c r="I21" s="616" t="n">
        <v>2669.53</v>
      </c>
      <c r="J21" s="594" t="n">
        <v>44.88</v>
      </c>
    </row>
    <row r="22" customFormat="false" ht="15" hidden="false" customHeight="false" outlineLevel="0" collapsed="false">
      <c r="A22" s="590" t="n">
        <v>7</v>
      </c>
      <c r="B22" s="591" t="s">
        <v>585</v>
      </c>
      <c r="C22" s="616" t="n">
        <v>12.93</v>
      </c>
      <c r="D22" s="593" t="n">
        <v>0.1</v>
      </c>
      <c r="E22" s="616" t="n">
        <v>0</v>
      </c>
      <c r="F22" s="594" t="n">
        <v>0</v>
      </c>
      <c r="G22" s="616" t="n">
        <v>1.29</v>
      </c>
      <c r="H22" s="594" t="n">
        <v>0.35</v>
      </c>
      <c r="I22" s="616" t="n">
        <v>11.65</v>
      </c>
      <c r="J22" s="594" t="n">
        <v>0.2</v>
      </c>
    </row>
    <row r="23" customFormat="false" ht="15" hidden="false" customHeight="false" outlineLevel="0" collapsed="false">
      <c r="A23" s="590" t="n">
        <v>8</v>
      </c>
      <c r="B23" s="591" t="s">
        <v>21</v>
      </c>
      <c r="C23" s="616" t="n">
        <v>135.9</v>
      </c>
      <c r="D23" s="593" t="n">
        <v>1.1</v>
      </c>
      <c r="E23" s="594" t="n">
        <v>66.8</v>
      </c>
      <c r="F23" s="594" t="n">
        <v>1.1</v>
      </c>
      <c r="G23" s="594" t="n">
        <v>3.99</v>
      </c>
      <c r="H23" s="594" t="n">
        <v>1.1</v>
      </c>
      <c r="I23" s="594" t="n">
        <v>65.11</v>
      </c>
      <c r="J23" s="594" t="n">
        <v>1.1</v>
      </c>
    </row>
    <row r="24" customFormat="false" ht="13.8" hidden="false" customHeight="false" outlineLevel="0" collapsed="false">
      <c r="A24" s="602" t="s">
        <v>605</v>
      </c>
      <c r="B24" s="603" t="s">
        <v>337</v>
      </c>
      <c r="C24" s="617" t="n">
        <v>24.46</v>
      </c>
      <c r="D24" s="613" t="n">
        <v>0.2</v>
      </c>
      <c r="E24" s="609" t="n">
        <v>12.02</v>
      </c>
      <c r="F24" s="609" t="n">
        <v>0.2</v>
      </c>
      <c r="G24" s="609" t="n">
        <v>0.72</v>
      </c>
      <c r="H24" s="609" t="n">
        <v>0.2</v>
      </c>
      <c r="I24" s="609" t="n">
        <v>11.72</v>
      </c>
      <c r="J24" s="609" t="n">
        <v>0.2</v>
      </c>
    </row>
    <row r="25" customFormat="false" ht="13.8" hidden="false" customHeight="false" outlineLevel="0" collapsed="false">
      <c r="A25" s="602" t="s">
        <v>606</v>
      </c>
      <c r="B25" s="603" t="s">
        <v>587</v>
      </c>
      <c r="C25" s="617" t="n">
        <v>111.44</v>
      </c>
      <c r="D25" s="613" t="n">
        <v>0.9</v>
      </c>
      <c r="E25" s="609" t="n">
        <v>54.78</v>
      </c>
      <c r="F25" s="609" t="n">
        <v>0.9</v>
      </c>
      <c r="G25" s="609" t="n">
        <v>3.27</v>
      </c>
      <c r="H25" s="609" t="n">
        <v>0.9</v>
      </c>
      <c r="I25" s="609" t="n">
        <v>53.39</v>
      </c>
      <c r="J25" s="609" t="n">
        <v>0.9</v>
      </c>
    </row>
    <row r="26" customFormat="false" ht="26.95" hidden="false" customHeight="false" outlineLevel="0" collapsed="false">
      <c r="A26" s="590" t="n">
        <v>9</v>
      </c>
      <c r="B26" s="591" t="s">
        <v>612</v>
      </c>
      <c r="C26" s="616" t="n">
        <v>8273.17</v>
      </c>
      <c r="D26" s="614" t="s">
        <v>43</v>
      </c>
      <c r="E26" s="616" t="n">
        <v>5358.12</v>
      </c>
      <c r="F26" s="614" t="s">
        <v>43</v>
      </c>
      <c r="G26" s="616" t="n">
        <v>168.77</v>
      </c>
      <c r="H26" s="614" t="s">
        <v>43</v>
      </c>
      <c r="I26" s="616" t="n">
        <v>2746.29</v>
      </c>
      <c r="J26" s="614" t="s">
        <v>43</v>
      </c>
    </row>
    <row r="27" customFormat="false" ht="15" hidden="false" customHeight="false" outlineLevel="0" collapsed="false">
      <c r="A27" s="590" t="n">
        <v>10</v>
      </c>
      <c r="B27" s="591" t="s">
        <v>613</v>
      </c>
      <c r="C27" s="614" t="s">
        <v>43</v>
      </c>
      <c r="D27" s="593" t="n">
        <v>66.64</v>
      </c>
      <c r="E27" s="614" t="s">
        <v>43</v>
      </c>
      <c r="F27" s="593" t="n">
        <v>87.8</v>
      </c>
      <c r="G27" s="614" t="s">
        <v>43</v>
      </c>
      <c r="H27" s="593" t="n">
        <v>46.33</v>
      </c>
      <c r="I27" s="614" t="s">
        <v>43</v>
      </c>
      <c r="J27" s="593" t="n">
        <v>46.18</v>
      </c>
    </row>
    <row r="28" customFormat="false" ht="15" hidden="false" customHeight="false" outlineLevel="0" collapsed="false">
      <c r="A28" s="590" t="s">
        <v>409</v>
      </c>
      <c r="B28" s="591" t="s">
        <v>406</v>
      </c>
      <c r="C28" s="614" t="s">
        <v>43</v>
      </c>
      <c r="D28" s="593" t="n">
        <v>13.33</v>
      </c>
      <c r="E28" s="614" t="s">
        <v>43</v>
      </c>
      <c r="F28" s="593" t="n">
        <v>17.56</v>
      </c>
      <c r="G28" s="614" t="s">
        <v>43</v>
      </c>
      <c r="H28" s="593" t="n">
        <v>9.27</v>
      </c>
      <c r="I28" s="614" t="s">
        <v>43</v>
      </c>
      <c r="J28" s="593" t="n">
        <v>9.24</v>
      </c>
    </row>
    <row r="29" customFormat="false" ht="15" hidden="false" customHeight="false" outlineLevel="0" collapsed="false">
      <c r="A29" s="590" t="s">
        <v>411</v>
      </c>
      <c r="B29" s="591" t="s">
        <v>614</v>
      </c>
      <c r="C29" s="614" t="s">
        <v>43</v>
      </c>
      <c r="D29" s="593" t="n">
        <v>79.97</v>
      </c>
      <c r="E29" s="614" t="s">
        <v>43</v>
      </c>
      <c r="F29" s="593" t="n">
        <v>105.36</v>
      </c>
      <c r="G29" s="614" t="s">
        <v>43</v>
      </c>
      <c r="H29" s="593" t="n">
        <v>55.6</v>
      </c>
      <c r="I29" s="614" t="s">
        <v>43</v>
      </c>
      <c r="J29" s="593" t="n">
        <v>55.42</v>
      </c>
    </row>
    <row r="30" customFormat="false" ht="26.95" hidden="false" customHeight="false" outlineLevel="0" collapsed="false">
      <c r="A30" s="590" t="s">
        <v>413</v>
      </c>
      <c r="B30" s="591" t="s">
        <v>591</v>
      </c>
      <c r="C30" s="618" t="n">
        <v>124151.922</v>
      </c>
      <c r="D30" s="418" t="s">
        <v>43</v>
      </c>
      <c r="E30" s="618" t="n">
        <v>61028.647</v>
      </c>
      <c r="F30" s="587" t="s">
        <v>43</v>
      </c>
      <c r="G30" s="618" t="n">
        <v>3642.858</v>
      </c>
      <c r="H30" s="587" t="s">
        <v>43</v>
      </c>
      <c r="I30" s="618" t="n">
        <v>59480.417</v>
      </c>
      <c r="J30" s="587" t="s">
        <v>43</v>
      </c>
    </row>
  </sheetData>
  <mergeCells count="10">
    <mergeCell ref="A1:J1"/>
    <mergeCell ref="B2:I2"/>
    <mergeCell ref="B3:I3"/>
    <mergeCell ref="A5:A7"/>
    <mergeCell ref="B5:B7"/>
    <mergeCell ref="C5:D6"/>
    <mergeCell ref="E5:J5"/>
    <mergeCell ref="E6:F6"/>
    <mergeCell ref="G6:H6"/>
    <mergeCell ref="I6:J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RowHeight="12.8" zeroHeight="false" outlineLevelRow="0" outlineLevelCol="0"/>
  <cols>
    <col collapsed="false" customWidth="true" hidden="false" outlineLevel="0" max="1" min="1" style="0" width="7.22"/>
    <col collapsed="false" customWidth="true" hidden="false" outlineLevel="0" max="2" min="2" style="0" width="8.67"/>
    <col collapsed="false" customWidth="true" hidden="false" outlineLevel="0" max="3" min="3" style="0" width="34.73"/>
    <col collapsed="false" customWidth="true" hidden="false" outlineLevel="0" max="4" min="4" style="0" width="13.89"/>
    <col collapsed="false" customWidth="true" hidden="false" outlineLevel="0" max="5" min="5" style="0" width="9.72"/>
    <col collapsed="false" customWidth="true" hidden="false" outlineLevel="0" max="6" min="6" style="0" width="10.69"/>
    <col collapsed="false" customWidth="true" hidden="false" outlineLevel="0" max="7" min="7" style="0" width="10.84"/>
    <col collapsed="false" customWidth="true" hidden="false" outlineLevel="0" max="1025" min="8" style="0" width="8.67"/>
  </cols>
  <sheetData>
    <row r="1" customFormat="false" ht="60.7" hidden="false" customHeight="true" outlineLevel="0" collapsed="false">
      <c r="A1" s="411" t="s">
        <v>615</v>
      </c>
      <c r="B1" s="411"/>
      <c r="C1" s="411"/>
      <c r="D1" s="411"/>
      <c r="E1" s="411"/>
      <c r="F1" s="411"/>
      <c r="G1" s="411"/>
    </row>
    <row r="2" customFormat="false" ht="13.8" hidden="false" customHeight="false" outlineLevel="0" collapsed="false">
      <c r="A2" s="412"/>
      <c r="B2" s="413"/>
      <c r="C2" s="413"/>
      <c r="D2" s="414"/>
      <c r="E2" s="414"/>
      <c r="F2" s="414"/>
      <c r="G2" s="414"/>
    </row>
    <row r="3" customFormat="false" ht="28.45" hidden="false" customHeight="true" outlineLevel="0" collapsed="false">
      <c r="A3" s="415" t="s">
        <v>76</v>
      </c>
      <c r="B3" s="416" t="s">
        <v>381</v>
      </c>
      <c r="C3" s="416"/>
      <c r="D3" s="416" t="s">
        <v>616</v>
      </c>
      <c r="E3" s="416"/>
      <c r="F3" s="416"/>
      <c r="G3" s="416"/>
    </row>
    <row r="4" customFormat="false" ht="25.45" hidden="false" customHeight="true" outlineLevel="0" collapsed="false">
      <c r="A4" s="415"/>
      <c r="B4" s="416"/>
      <c r="C4" s="416"/>
      <c r="D4" s="416" t="s">
        <v>383</v>
      </c>
      <c r="E4" s="416" t="s">
        <v>12</v>
      </c>
      <c r="F4" s="416" t="s">
        <v>577</v>
      </c>
      <c r="G4" s="418" t="s">
        <v>58</v>
      </c>
    </row>
    <row r="5" customFormat="false" ht="13.8" hidden="false" customHeight="false" outlineLevel="0" collapsed="false">
      <c r="A5" s="415"/>
      <c r="B5" s="416"/>
      <c r="C5" s="416"/>
      <c r="D5" s="416"/>
      <c r="E5" s="418" t="s">
        <v>384</v>
      </c>
      <c r="F5" s="418" t="s">
        <v>384</v>
      </c>
      <c r="G5" s="418" t="s">
        <v>384</v>
      </c>
    </row>
    <row r="6" customFormat="false" ht="13.8" hidden="false" customHeight="false" outlineLevel="0" collapsed="false">
      <c r="A6" s="415" t="n">
        <v>1</v>
      </c>
      <c r="B6" s="416" t="n">
        <v>2</v>
      </c>
      <c r="C6" s="416"/>
      <c r="D6" s="416" t="n">
        <v>3</v>
      </c>
      <c r="E6" s="416" t="s">
        <v>144</v>
      </c>
      <c r="F6" s="416" t="s">
        <v>148</v>
      </c>
      <c r="G6" s="416" t="s">
        <v>151</v>
      </c>
    </row>
    <row r="7" customFormat="false" ht="30.7" hidden="false" customHeight="true" outlineLevel="0" collapsed="false">
      <c r="A7" s="420" t="s">
        <v>385</v>
      </c>
      <c r="B7" s="421" t="s">
        <v>386</v>
      </c>
      <c r="C7" s="421"/>
      <c r="D7" s="422" t="n">
        <v>28032.99</v>
      </c>
      <c r="E7" s="422" t="n">
        <v>87.36</v>
      </c>
      <c r="F7" s="422" t="n">
        <v>116.95</v>
      </c>
      <c r="G7" s="422" t="n">
        <v>116.43</v>
      </c>
    </row>
    <row r="8" customFormat="false" ht="11.95" hidden="false" customHeight="true" outlineLevel="0" collapsed="false">
      <c r="A8" s="415" t="s">
        <v>136</v>
      </c>
      <c r="B8" s="423" t="s">
        <v>387</v>
      </c>
      <c r="C8" s="423"/>
      <c r="D8" s="422" t="n">
        <v>17119.56</v>
      </c>
      <c r="E8" s="422" t="n">
        <v>53.15</v>
      </c>
      <c r="F8" s="422" t="n">
        <v>82.63</v>
      </c>
      <c r="G8" s="422" t="n">
        <v>82.34</v>
      </c>
    </row>
    <row r="9" customFormat="false" ht="27.7" hidden="false" customHeight="true" outlineLevel="0" collapsed="false">
      <c r="A9" s="420" t="s">
        <v>388</v>
      </c>
      <c r="B9" s="421" t="s">
        <v>389</v>
      </c>
      <c r="C9" s="421"/>
      <c r="D9" s="422" t="n">
        <v>4275.67</v>
      </c>
      <c r="E9" s="422" t="n">
        <v>13.4</v>
      </c>
      <c r="F9" s="422" t="n">
        <v>13.4</v>
      </c>
      <c r="G9" s="422" t="n">
        <v>13.4</v>
      </c>
    </row>
    <row r="10" customFormat="false" ht="74.2" hidden="false" customHeight="true" outlineLevel="0" collapsed="false">
      <c r="A10" s="420" t="s">
        <v>390</v>
      </c>
      <c r="B10" s="421" t="s">
        <v>391</v>
      </c>
      <c r="C10" s="421"/>
      <c r="D10" s="422" t="n">
        <v>0</v>
      </c>
      <c r="E10" s="422" t="n">
        <v>0</v>
      </c>
      <c r="F10" s="422" t="n">
        <v>0</v>
      </c>
      <c r="G10" s="422" t="n">
        <v>0</v>
      </c>
    </row>
    <row r="11" customFormat="false" ht="20.95" hidden="false" customHeight="true" outlineLevel="0" collapsed="false">
      <c r="A11" s="420" t="n">
        <v>4</v>
      </c>
      <c r="B11" s="619" t="s">
        <v>617</v>
      </c>
      <c r="C11" s="619"/>
      <c r="D11" s="422" t="n">
        <v>144.49</v>
      </c>
      <c r="E11" s="422" t="n">
        <v>0.45</v>
      </c>
      <c r="F11" s="422" t="n">
        <v>0.45</v>
      </c>
      <c r="G11" s="422" t="n">
        <v>0.45</v>
      </c>
    </row>
    <row r="12" customFormat="false" ht="20.95" hidden="false" customHeight="true" outlineLevel="0" collapsed="false">
      <c r="A12" s="420" t="s">
        <v>455</v>
      </c>
      <c r="B12" s="619" t="s">
        <v>618</v>
      </c>
      <c r="C12" s="619"/>
      <c r="D12" s="422" t="n">
        <v>783.51</v>
      </c>
      <c r="E12" s="422" t="n">
        <v>2.5</v>
      </c>
      <c r="F12" s="422" t="n">
        <v>0</v>
      </c>
      <c r="G12" s="422" t="n">
        <v>0</v>
      </c>
    </row>
    <row r="13" customFormat="false" ht="13.8" hidden="false" customHeight="true" outlineLevel="0" collapsed="false">
      <c r="A13" s="420" t="s">
        <v>396</v>
      </c>
      <c r="B13" s="421" t="s">
        <v>393</v>
      </c>
      <c r="C13" s="421"/>
      <c r="D13" s="422" t="n">
        <v>33236.66</v>
      </c>
      <c r="E13" s="422" t="n">
        <v>103.71</v>
      </c>
      <c r="F13" s="422" t="n">
        <v>130.81</v>
      </c>
      <c r="G13" s="422" t="n">
        <v>130.28</v>
      </c>
    </row>
    <row r="14" customFormat="false" ht="13.8" hidden="false" customHeight="true" outlineLevel="0" collapsed="false">
      <c r="A14" s="415" t="s">
        <v>116</v>
      </c>
      <c r="B14" s="423" t="s">
        <v>394</v>
      </c>
      <c r="C14" s="423"/>
      <c r="D14" s="424" t="n">
        <v>17119.56</v>
      </c>
      <c r="E14" s="424" t="n">
        <v>53.15</v>
      </c>
      <c r="F14" s="424" t="n">
        <v>82.63</v>
      </c>
      <c r="G14" s="424" t="n">
        <v>82.34</v>
      </c>
    </row>
    <row r="15" customFormat="false" ht="15.7" hidden="false" customHeight="true" outlineLevel="0" collapsed="false">
      <c r="A15" s="415" t="s">
        <v>400</v>
      </c>
      <c r="B15" s="423" t="s">
        <v>395</v>
      </c>
      <c r="C15" s="423"/>
      <c r="D15" s="424" t="n">
        <v>16117.1</v>
      </c>
      <c r="E15" s="424" t="n">
        <v>50.55</v>
      </c>
      <c r="F15" s="424" t="n">
        <v>48.18</v>
      </c>
      <c r="G15" s="424" t="n">
        <v>47.94</v>
      </c>
    </row>
    <row r="16" customFormat="false" ht="13.8" hidden="false" customHeight="true" outlineLevel="0" collapsed="false">
      <c r="A16" s="420" t="s">
        <v>401</v>
      </c>
      <c r="B16" s="421" t="s">
        <v>585</v>
      </c>
      <c r="C16" s="421"/>
      <c r="D16" s="422" t="n">
        <v>6061.93</v>
      </c>
      <c r="E16" s="422" t="n">
        <v>19.11</v>
      </c>
      <c r="F16" s="422" t="n">
        <v>14.65</v>
      </c>
      <c r="G16" s="422" t="n">
        <v>6.84</v>
      </c>
    </row>
    <row r="17" customFormat="false" ht="13.8" hidden="false" customHeight="true" outlineLevel="0" collapsed="false">
      <c r="A17" s="420" t="s">
        <v>403</v>
      </c>
      <c r="B17" s="421" t="s">
        <v>398</v>
      </c>
      <c r="C17" s="421"/>
      <c r="D17" s="422" t="n">
        <v>667.04</v>
      </c>
      <c r="E17" s="422" t="n">
        <v>2.08</v>
      </c>
      <c r="F17" s="422" t="n">
        <v>2.85</v>
      </c>
      <c r="G17" s="422" t="n">
        <v>2.84</v>
      </c>
    </row>
    <row r="18" customFormat="false" ht="31.45" hidden="false" customHeight="true" outlineLevel="0" collapsed="false">
      <c r="A18" s="415" t="s">
        <v>605</v>
      </c>
      <c r="B18" s="423" t="s">
        <v>399</v>
      </c>
      <c r="C18" s="423"/>
      <c r="D18" s="424" t="n">
        <v>546.96</v>
      </c>
      <c r="E18" s="424" t="n">
        <v>1.7</v>
      </c>
      <c r="F18" s="424" t="n">
        <v>2.34</v>
      </c>
      <c r="G18" s="424" t="n">
        <v>2.33</v>
      </c>
    </row>
    <row r="19" customFormat="false" ht="13.8" hidden="false" customHeight="true" outlineLevel="0" collapsed="false">
      <c r="A19" s="415" t="s">
        <v>606</v>
      </c>
      <c r="B19" s="423" t="s">
        <v>337</v>
      </c>
      <c r="C19" s="423"/>
      <c r="D19" s="424" t="n">
        <v>120.07</v>
      </c>
      <c r="E19" s="424" t="n">
        <v>0.37</v>
      </c>
      <c r="F19" s="424" t="n">
        <v>0.51</v>
      </c>
      <c r="G19" s="424" t="n">
        <v>0.51</v>
      </c>
    </row>
    <row r="20" customFormat="false" ht="13.8" hidden="false" customHeight="true" outlineLevel="0" collapsed="false">
      <c r="A20" s="420" t="s">
        <v>405</v>
      </c>
      <c r="B20" s="421" t="s">
        <v>402</v>
      </c>
      <c r="C20" s="421"/>
      <c r="D20" s="422" t="n">
        <v>39965.63</v>
      </c>
      <c r="E20" s="422" t="s">
        <v>330</v>
      </c>
      <c r="F20" s="422" t="s">
        <v>330</v>
      </c>
      <c r="G20" s="422" t="s">
        <v>330</v>
      </c>
    </row>
    <row r="21" customFormat="false" ht="20.95" hidden="false" customHeight="true" outlineLevel="0" collapsed="false">
      <c r="A21" s="420" t="s">
        <v>407</v>
      </c>
      <c r="B21" s="421" t="s">
        <v>404</v>
      </c>
      <c r="C21" s="421"/>
      <c r="D21" s="422" t="s">
        <v>330</v>
      </c>
      <c r="E21" s="422" t="n">
        <v>124.9</v>
      </c>
      <c r="F21" s="422" t="n">
        <v>148.31</v>
      </c>
      <c r="G21" s="422" t="n">
        <v>139.96</v>
      </c>
    </row>
    <row r="22" customFormat="false" ht="13.8" hidden="false" customHeight="true" outlineLevel="0" collapsed="false">
      <c r="A22" s="420" t="s">
        <v>409</v>
      </c>
      <c r="B22" s="421" t="s">
        <v>406</v>
      </c>
      <c r="C22" s="421"/>
      <c r="D22" s="422" t="s">
        <v>43</v>
      </c>
      <c r="E22" s="422" t="n">
        <v>24.98</v>
      </c>
      <c r="F22" s="422" t="n">
        <v>29.66</v>
      </c>
      <c r="G22" s="422" t="n">
        <v>27.99</v>
      </c>
    </row>
    <row r="23" customFormat="false" ht="13.8" hidden="false" customHeight="true" outlineLevel="0" collapsed="false">
      <c r="A23" s="420" t="s">
        <v>411</v>
      </c>
      <c r="B23" s="421" t="s">
        <v>408</v>
      </c>
      <c r="C23" s="421"/>
      <c r="D23" s="422" t="s">
        <v>330</v>
      </c>
      <c r="E23" s="422" t="n">
        <v>149.88</v>
      </c>
      <c r="F23" s="422" t="n">
        <v>177.97</v>
      </c>
      <c r="G23" s="422" t="n">
        <v>167.95</v>
      </c>
    </row>
    <row r="24" customFormat="false" ht="20.95" hidden="false" customHeight="true" outlineLevel="0" collapsed="false">
      <c r="A24" s="415" t="s">
        <v>413</v>
      </c>
      <c r="B24" s="423" t="s">
        <v>410</v>
      </c>
      <c r="C24" s="423"/>
      <c r="D24" s="428" t="n">
        <v>16921.68</v>
      </c>
      <c r="E24" s="428" t="s">
        <v>330</v>
      </c>
      <c r="F24" s="428" t="s">
        <v>330</v>
      </c>
      <c r="G24" s="428" t="s">
        <v>330</v>
      </c>
    </row>
    <row r="25" customFormat="false" ht="20.95" hidden="false" customHeight="true" outlineLevel="0" collapsed="false">
      <c r="A25" s="415" t="s">
        <v>415</v>
      </c>
      <c r="B25" s="620" t="s">
        <v>619</v>
      </c>
      <c r="C25" s="620"/>
      <c r="D25" s="428" t="n">
        <v>319.08</v>
      </c>
      <c r="E25" s="428" t="s">
        <v>330</v>
      </c>
      <c r="F25" s="428" t="s">
        <v>330</v>
      </c>
      <c r="G25" s="428" t="s">
        <v>330</v>
      </c>
    </row>
    <row r="26" customFormat="false" ht="13.8" hidden="false" customHeight="true" outlineLevel="0" collapsed="false">
      <c r="A26" s="415" t="s">
        <v>417</v>
      </c>
      <c r="B26" s="423" t="s">
        <v>414</v>
      </c>
      <c r="C26" s="423"/>
      <c r="D26" s="428" t="n">
        <v>18044</v>
      </c>
      <c r="E26" s="428" t="s">
        <v>330</v>
      </c>
      <c r="F26" s="428" t="s">
        <v>330</v>
      </c>
      <c r="G26" s="428" t="s">
        <v>330</v>
      </c>
    </row>
    <row r="27" customFormat="false" ht="13.8" hidden="false" customHeight="true" outlineLevel="0" collapsed="false">
      <c r="A27" s="415" t="s">
        <v>419</v>
      </c>
      <c r="B27" s="620" t="s">
        <v>620</v>
      </c>
      <c r="C27" s="620"/>
      <c r="D27" s="428" t="n">
        <v>319.08</v>
      </c>
      <c r="E27" s="428" t="s">
        <v>330</v>
      </c>
      <c r="F27" s="428" t="s">
        <v>330</v>
      </c>
      <c r="G27" s="428" t="s">
        <v>330</v>
      </c>
    </row>
    <row r="28" customFormat="false" ht="13.8" hidden="false" customHeight="true" outlineLevel="0" collapsed="false">
      <c r="A28" s="415" t="s">
        <v>621</v>
      </c>
      <c r="B28" s="620" t="s">
        <v>622</v>
      </c>
      <c r="C28" s="620"/>
      <c r="D28" s="431" t="n">
        <v>13.4</v>
      </c>
      <c r="E28" s="431" t="s">
        <v>330</v>
      </c>
      <c r="F28" s="431" t="s">
        <v>330</v>
      </c>
      <c r="G28" s="431" t="s">
        <v>330</v>
      </c>
    </row>
    <row r="29" customFormat="false" ht="20.95" hidden="false" customHeight="true" outlineLevel="0" collapsed="false">
      <c r="A29" s="415" t="s">
        <v>623</v>
      </c>
      <c r="B29" s="620" t="s">
        <v>624</v>
      </c>
      <c r="C29" s="620"/>
      <c r="D29" s="416" t="s">
        <v>330</v>
      </c>
      <c r="E29" s="416" t="n">
        <v>0.053</v>
      </c>
      <c r="F29" s="416" t="n">
        <v>0.057</v>
      </c>
      <c r="G29" s="416" t="n">
        <v>0.056</v>
      </c>
    </row>
    <row r="30" customFormat="false" ht="13.8" hidden="false" customHeight="false" outlineLevel="0" collapsed="false">
      <c r="A30" s="432"/>
      <c r="B30" s="432"/>
      <c r="C30" s="432"/>
      <c r="D30" s="432"/>
      <c r="E30" s="432"/>
      <c r="F30" s="432"/>
      <c r="G30" s="432"/>
    </row>
    <row r="31" customFormat="false" ht="17.95" hidden="false" customHeight="true" outlineLevel="0" collapsed="false">
      <c r="A31" s="433" t="s">
        <v>67</v>
      </c>
      <c r="B31" s="433"/>
      <c r="C31" s="434" t="s">
        <v>421</v>
      </c>
      <c r="D31" s="434"/>
      <c r="E31" s="434"/>
      <c r="F31" s="434"/>
      <c r="G31" s="434"/>
    </row>
    <row r="32" customFormat="false" ht="17.95" hidden="false" customHeight="true" outlineLevel="0" collapsed="false">
      <c r="A32" s="432"/>
      <c r="B32" s="432"/>
      <c r="C32" s="410" t="s">
        <v>422</v>
      </c>
      <c r="D32" s="410"/>
      <c r="E32" s="410"/>
      <c r="F32" s="410"/>
      <c r="G32" s="410"/>
    </row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</sheetData>
  <mergeCells count="35">
    <mergeCell ref="A1:G1"/>
    <mergeCell ref="A3:A5"/>
    <mergeCell ref="B3:C5"/>
    <mergeCell ref="D3:G3"/>
    <mergeCell ref="D4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B30"/>
    <mergeCell ref="C30:G30"/>
    <mergeCell ref="A31:B31"/>
    <mergeCell ref="C31:G31"/>
    <mergeCell ref="A32:B32"/>
    <mergeCell ref="C32:G3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6"/>
  <sheetViews>
    <sheetView showFormulas="false" showGridLines="true" showRowColHeaders="true" showZeros="true" rightToLeft="false" tabSelected="false" showOutlineSymbols="true" defaultGridColor="true" view="normal" topLeftCell="C13" colorId="64" zoomScale="100" zoomScaleNormal="100" zoomScalePageLayoutView="100" workbookViewId="0">
      <selection pane="topLeft" activeCell="H25" activeCellId="0" sqref="H25"/>
    </sheetView>
  </sheetViews>
  <sheetFormatPr defaultRowHeight="15" zeroHeight="false" outlineLevelRow="0" outlineLevelCol="0"/>
  <cols>
    <col collapsed="false" customWidth="true" hidden="false" outlineLevel="0" max="1" min="1" style="82" width="19.04"/>
    <col collapsed="false" customWidth="true" hidden="false" outlineLevel="0" max="2" min="2" style="82" width="9.45"/>
    <col collapsed="false" customWidth="true" hidden="false" outlineLevel="0" max="3" min="3" style="82" width="11.57"/>
    <col collapsed="false" customWidth="true" hidden="false" outlineLevel="0" max="18" min="4" style="82" width="11.34"/>
    <col collapsed="false" customWidth="true" hidden="false" outlineLevel="0" max="19" min="19" style="82" width="7.15"/>
    <col collapsed="false" customWidth="true" hidden="false" outlineLevel="0" max="20" min="20" style="82" width="6.21"/>
    <col collapsed="false" customWidth="true" hidden="false" outlineLevel="0" max="1025" min="21" style="82" width="6.08"/>
  </cols>
  <sheetData>
    <row r="1" customFormat="false" ht="43.5" hidden="false" customHeight="true" outlineLevel="0" collapsed="false">
      <c r="A1" s="83" t="e">
        <f aca="false">"Розподіл планової собівартості теплової енергії ліцензіата "&amp;#REF!&amp;" за видами ліцензійної діяльності та категоріями споживачів"</f>
        <v>#REF!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8" hidden="false" customHeight="true" outlineLevel="0" collapsed="false">
      <c r="A2" s="3" t="s">
        <v>40</v>
      </c>
      <c r="B2" s="3" t="s">
        <v>1</v>
      </c>
      <c r="C2" s="4" t="s">
        <v>41</v>
      </c>
      <c r="D2" s="4"/>
      <c r="E2" s="4"/>
      <c r="F2" s="4"/>
      <c r="G2" s="3" t="s">
        <v>3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true" outlineLevel="0" collapsed="false">
      <c r="A3" s="3"/>
      <c r="B3" s="3"/>
      <c r="C3" s="84" t="s">
        <v>4</v>
      </c>
      <c r="D3" s="3" t="s">
        <v>5</v>
      </c>
      <c r="E3" s="3"/>
      <c r="F3" s="3"/>
      <c r="G3" s="3" t="s">
        <v>6</v>
      </c>
      <c r="H3" s="3"/>
      <c r="I3" s="3"/>
      <c r="J3" s="3"/>
      <c r="K3" s="3" t="s">
        <v>7</v>
      </c>
      <c r="L3" s="3"/>
      <c r="M3" s="3"/>
      <c r="N3" s="3"/>
      <c r="O3" s="3" t="s">
        <v>8</v>
      </c>
      <c r="P3" s="3"/>
      <c r="Q3" s="3"/>
      <c r="R3" s="3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1.75" hidden="false" customHeight="true" outlineLevel="0" collapsed="false">
      <c r="A4" s="3"/>
      <c r="B4" s="3"/>
      <c r="C4" s="84"/>
      <c r="D4" s="3"/>
      <c r="E4" s="3"/>
      <c r="F4" s="3"/>
      <c r="G4" s="85" t="s">
        <v>9</v>
      </c>
      <c r="H4" s="3" t="s">
        <v>5</v>
      </c>
      <c r="I4" s="3"/>
      <c r="J4" s="3"/>
      <c r="K4" s="85" t="s">
        <v>10</v>
      </c>
      <c r="L4" s="3" t="s">
        <v>5</v>
      </c>
      <c r="M4" s="3"/>
      <c r="N4" s="3"/>
      <c r="O4" s="85" t="s">
        <v>11</v>
      </c>
      <c r="P4" s="3" t="s">
        <v>5</v>
      </c>
      <c r="Q4" s="3"/>
      <c r="R4" s="3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62.25" hidden="false" customHeight="true" outlineLevel="0" collapsed="false">
      <c r="A5" s="3"/>
      <c r="B5" s="3"/>
      <c r="C5" s="84"/>
      <c r="D5" s="85" t="s">
        <v>12</v>
      </c>
      <c r="E5" s="85" t="s">
        <v>13</v>
      </c>
      <c r="F5" s="85" t="s">
        <v>14</v>
      </c>
      <c r="G5" s="85"/>
      <c r="H5" s="85" t="s">
        <v>12</v>
      </c>
      <c r="I5" s="85" t="s">
        <v>13</v>
      </c>
      <c r="J5" s="85" t="s">
        <v>14</v>
      </c>
      <c r="K5" s="85"/>
      <c r="L5" s="85" t="s">
        <v>12</v>
      </c>
      <c r="M5" s="85" t="s">
        <v>13</v>
      </c>
      <c r="N5" s="85" t="s">
        <v>14</v>
      </c>
      <c r="O5" s="85"/>
      <c r="P5" s="85" t="s">
        <v>12</v>
      </c>
      <c r="Q5" s="85" t="s">
        <v>13</v>
      </c>
      <c r="R5" s="85" t="s">
        <v>14</v>
      </c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88" customFormat="true" ht="16.5" hidden="false" customHeight="true" outlineLevel="0" collapsed="false">
      <c r="A6" s="86" t="n">
        <v>1</v>
      </c>
      <c r="B6" s="86" t="n">
        <v>2</v>
      </c>
      <c r="C6" s="87" t="n">
        <v>3</v>
      </c>
      <c r="D6" s="86" t="n">
        <v>4</v>
      </c>
      <c r="E6" s="86" t="n">
        <v>5</v>
      </c>
      <c r="F6" s="86" t="n">
        <v>6</v>
      </c>
      <c r="G6" s="86" t="n">
        <v>7</v>
      </c>
      <c r="H6" s="86" t="n">
        <v>8</v>
      </c>
      <c r="I6" s="86" t="n">
        <v>9</v>
      </c>
      <c r="J6" s="86" t="n">
        <v>10</v>
      </c>
      <c r="K6" s="86" t="n">
        <v>11</v>
      </c>
      <c r="L6" s="86" t="n">
        <v>12</v>
      </c>
      <c r="M6" s="86" t="n">
        <v>13</v>
      </c>
      <c r="N6" s="86" t="n">
        <v>14</v>
      </c>
      <c r="O6" s="86" t="n">
        <v>15</v>
      </c>
      <c r="P6" s="86" t="n">
        <v>16</v>
      </c>
      <c r="Q6" s="86" t="n">
        <v>17</v>
      </c>
      <c r="R6" s="86" t="n">
        <v>18</v>
      </c>
    </row>
    <row r="7" customFormat="false" ht="19.5" hidden="false" customHeight="true" outlineLevel="0" collapsed="false">
      <c r="A7" s="89" t="s">
        <v>15</v>
      </c>
      <c r="B7" s="89" t="s">
        <v>16</v>
      </c>
      <c r="C7" s="90" t="e">
        <f aca="false">K7</f>
        <v>#REF!</v>
      </c>
      <c r="D7" s="90" t="e">
        <f aca="false">L7</f>
        <v>#REF!</v>
      </c>
      <c r="E7" s="90" t="e">
        <f aca="false">M7</f>
        <v>#REF!</v>
      </c>
      <c r="F7" s="90" t="e">
        <f aca="false">N7</f>
        <v>#REF!</v>
      </c>
      <c r="G7" s="91" t="e">
        <f aca="false">SUM(H7:J7)</f>
        <v>#REF!</v>
      </c>
      <c r="H7" s="92" t="e">
        <f aca="false">#REF!</f>
        <v>#REF!</v>
      </c>
      <c r="I7" s="92" t="e">
        <f aca="false">#REF!</f>
        <v>#REF!</v>
      </c>
      <c r="J7" s="93" t="e">
        <f aca="false">#REF!</f>
        <v>#REF!</v>
      </c>
      <c r="K7" s="90" t="e">
        <f aca="false">SUM(L7:N7)</f>
        <v>#REF!</v>
      </c>
      <c r="L7" s="94" t="e">
        <f aca="false">#REF!</f>
        <v>#REF!</v>
      </c>
      <c r="M7" s="94" t="e">
        <f aca="false">#REF!</f>
        <v>#REF!</v>
      </c>
      <c r="N7" s="95" t="e">
        <f aca="false">#REF!</f>
        <v>#REF!</v>
      </c>
      <c r="O7" s="90" t="e">
        <f aca="false">SUM(P7:R7)</f>
        <v>#REF!</v>
      </c>
      <c r="P7" s="94" t="e">
        <f aca="false">#REF!</f>
        <v>#REF!</v>
      </c>
      <c r="Q7" s="94" t="e">
        <f aca="false">#REF!</f>
        <v>#REF!</v>
      </c>
      <c r="R7" s="95" t="e">
        <f aca="false">#REF!</f>
        <v>#REF!</v>
      </c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7.25" hidden="false" customHeight="true" outlineLevel="0" collapsed="false">
      <c r="A8" s="39" t="s">
        <v>42</v>
      </c>
      <c r="B8" s="39" t="s">
        <v>18</v>
      </c>
      <c r="C8" s="96" t="s">
        <v>43</v>
      </c>
      <c r="D8" s="97" t="s">
        <v>43</v>
      </c>
      <c r="E8" s="97" t="s">
        <v>43</v>
      </c>
      <c r="F8" s="98" t="s">
        <v>43</v>
      </c>
      <c r="G8" s="99" t="e">
        <f aca="false">#REF!</f>
        <v>#REF!</v>
      </c>
      <c r="H8" s="100" t="e">
        <f aca="false">#REF!</f>
        <v>#REF!</v>
      </c>
      <c r="I8" s="100" t="e">
        <f aca="false">#REF!</f>
        <v>#REF!</v>
      </c>
      <c r="J8" s="100" t="e">
        <f aca="false">#REF!</f>
        <v>#REF!</v>
      </c>
      <c r="K8" s="96" t="s">
        <v>43</v>
      </c>
      <c r="L8" s="97" t="s">
        <v>43</v>
      </c>
      <c r="M8" s="97" t="s">
        <v>43</v>
      </c>
      <c r="N8" s="98" t="s">
        <v>43</v>
      </c>
      <c r="O8" s="96" t="s">
        <v>43</v>
      </c>
      <c r="P8" s="97" t="s">
        <v>43</v>
      </c>
      <c r="Q8" s="97" t="s">
        <v>43</v>
      </c>
      <c r="R8" s="98" t="s">
        <v>43</v>
      </c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46.5" hidden="false" customHeight="true" outlineLevel="0" collapsed="false">
      <c r="A9" s="39" t="s">
        <v>44</v>
      </c>
      <c r="B9" s="39" t="s">
        <v>18</v>
      </c>
      <c r="C9" s="96" t="s">
        <v>43</v>
      </c>
      <c r="D9" s="97" t="s">
        <v>43</v>
      </c>
      <c r="E9" s="97" t="s">
        <v>43</v>
      </c>
      <c r="F9" s="98" t="s">
        <v>43</v>
      </c>
      <c r="G9" s="99" t="n">
        <f aca="false">H9+I9+J9</f>
        <v>0</v>
      </c>
      <c r="H9" s="100" t="n">
        <v>0</v>
      </c>
      <c r="I9" s="100" t="n">
        <v>0</v>
      </c>
      <c r="J9" s="101" t="n">
        <v>0</v>
      </c>
      <c r="K9" s="96" t="s">
        <v>43</v>
      </c>
      <c r="L9" s="97" t="s">
        <v>43</v>
      </c>
      <c r="M9" s="97" t="s">
        <v>43</v>
      </c>
      <c r="N9" s="98" t="s">
        <v>43</v>
      </c>
      <c r="O9" s="96" t="s">
        <v>43</v>
      </c>
      <c r="P9" s="97" t="s">
        <v>43</v>
      </c>
      <c r="Q9" s="97" t="s">
        <v>43</v>
      </c>
      <c r="R9" s="98" t="s">
        <v>43</v>
      </c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46.5" hidden="false" customHeight="true" outlineLevel="0" collapsed="false">
      <c r="A10" s="39" t="s">
        <v>45</v>
      </c>
      <c r="B10" s="39" t="s">
        <v>18</v>
      </c>
      <c r="C10" s="102" t="s">
        <v>43</v>
      </c>
      <c r="D10" s="103" t="s">
        <v>43</v>
      </c>
      <c r="E10" s="103" t="s">
        <v>43</v>
      </c>
      <c r="F10" s="104" t="s">
        <v>43</v>
      </c>
      <c r="G10" s="102" t="s">
        <v>43</v>
      </c>
      <c r="H10" s="103" t="s">
        <v>43</v>
      </c>
      <c r="I10" s="103" t="s">
        <v>43</v>
      </c>
      <c r="J10" s="104" t="s">
        <v>43</v>
      </c>
      <c r="K10" s="99" t="e">
        <f aca="false">#REF!</f>
        <v>#REF!</v>
      </c>
      <c r="L10" s="100" t="e">
        <f aca="false">#REF!</f>
        <v>#REF!</v>
      </c>
      <c r="M10" s="100" t="e">
        <f aca="false">#REF!</f>
        <v>#REF!</v>
      </c>
      <c r="N10" s="100" t="e">
        <f aca="false">#REF!</f>
        <v>#REF!</v>
      </c>
      <c r="O10" s="102" t="s">
        <v>43</v>
      </c>
      <c r="P10" s="103" t="s">
        <v>43</v>
      </c>
      <c r="Q10" s="103" t="s">
        <v>43</v>
      </c>
      <c r="R10" s="104" t="s">
        <v>43</v>
      </c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112" customFormat="true" ht="62.2" hidden="false" customHeight="true" outlineLevel="0" collapsed="false">
      <c r="A11" s="105" t="s">
        <v>46</v>
      </c>
      <c r="B11" s="105" t="s">
        <v>18</v>
      </c>
      <c r="C11" s="106" t="s">
        <v>43</v>
      </c>
      <c r="D11" s="107" t="s">
        <v>43</v>
      </c>
      <c r="E11" s="107" t="s">
        <v>43</v>
      </c>
      <c r="F11" s="108" t="s">
        <v>43</v>
      </c>
      <c r="G11" s="109" t="e">
        <f aca="false">#REF!-'3_Розподіл пл.соб.'!G8-G9</f>
        <v>#REF!</v>
      </c>
      <c r="H11" s="110" t="n">
        <f aca="false">IFERROR(ROUND($G$11/$G$7*H7,2),0)</f>
        <v>0</v>
      </c>
      <c r="I11" s="110" t="n">
        <f aca="false">IFERROR(ROUND($G$11/$G$7*I7,2),0)</f>
        <v>0</v>
      </c>
      <c r="J11" s="111" t="n">
        <f aca="false">IFERROR(ROUND($G$11/$G$7*J7,2),0)</f>
        <v>0</v>
      </c>
      <c r="K11" s="109" t="e">
        <f aca="false">#REF!-K10</f>
        <v>#REF!</v>
      </c>
      <c r="L11" s="110" t="n">
        <f aca="false">IFERROR(ROUND($K$11/$K$7*L7,2),0)</f>
        <v>0</v>
      </c>
      <c r="M11" s="110" t="n">
        <f aca="false">IFERROR(ROUND($K$11/$K$7*M7,2),0)</f>
        <v>0</v>
      </c>
      <c r="N11" s="111" t="n">
        <f aca="false">IFERROR(ROUND($K$11/$K$7*N7,2),0)</f>
        <v>0</v>
      </c>
      <c r="O11" s="109" t="e">
        <f aca="false">#REF!</f>
        <v>#REF!</v>
      </c>
      <c r="P11" s="110" t="e">
        <f aca="false">O11</f>
        <v>#REF!</v>
      </c>
      <c r="Q11" s="110" t="n">
        <v>0</v>
      </c>
      <c r="R11" s="111" t="n">
        <v>0</v>
      </c>
    </row>
    <row r="12" customFormat="false" ht="14.25" hidden="false" customHeight="true" outlineLevel="0" collapsed="false">
      <c r="A12" s="113" t="s">
        <v>47</v>
      </c>
      <c r="B12" s="114" t="s">
        <v>18</v>
      </c>
      <c r="C12" s="115" t="e">
        <f aca="false">G12+K12+O12-#REF!</f>
        <v>#REF!</v>
      </c>
      <c r="D12" s="116" t="e">
        <f aca="false">H12+L12+P12-#REF!</f>
        <v>#REF!</v>
      </c>
      <c r="E12" s="116" t="e">
        <f aca="false">I12+M12+Q12-#REF!</f>
        <v>#REF!</v>
      </c>
      <c r="F12" s="117" t="e">
        <f aca="false">J12+N12+R12-#REF!</f>
        <v>#REF!</v>
      </c>
      <c r="G12" s="115" t="e">
        <f aca="false">G11+G8+G9</f>
        <v>#REF!</v>
      </c>
      <c r="H12" s="115" t="e">
        <f aca="false">H11+H8+H9</f>
        <v>#REF!</v>
      </c>
      <c r="I12" s="115" t="e">
        <f aca="false">I11+I8+I9</f>
        <v>#REF!</v>
      </c>
      <c r="J12" s="117" t="e">
        <f aca="false">J11+J8+J9</f>
        <v>#REF!</v>
      </c>
      <c r="K12" s="115" t="e">
        <f aca="false">K11+K10</f>
        <v>#REF!</v>
      </c>
      <c r="L12" s="116" t="e">
        <f aca="false">L11+L10</f>
        <v>#REF!</v>
      </c>
      <c r="M12" s="116" t="e">
        <f aca="false">M11+M10</f>
        <v>#REF!</v>
      </c>
      <c r="N12" s="117" t="e">
        <f aca="false">N11+N10</f>
        <v>#REF!</v>
      </c>
      <c r="O12" s="115" t="e">
        <f aca="false">#REF!</f>
        <v>#REF!</v>
      </c>
      <c r="P12" s="116" t="n">
        <f aca="false">IFERROR(ROUND($O$12/$O$7*P7,2),0)</f>
        <v>0</v>
      </c>
      <c r="Q12" s="116" t="n">
        <f aca="false">IFERROR(ROUND($O$12/$O$7*Q7,2),0)</f>
        <v>0</v>
      </c>
      <c r="R12" s="117" t="n">
        <f aca="false">IFERROR(ROUND($O$12/$O$7*R7,2),0)</f>
        <v>0</v>
      </c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21" customFormat="true" ht="14.25" hidden="false" customHeight="true" outlineLevel="0" collapsed="false">
      <c r="A13" s="113"/>
      <c r="B13" s="30" t="s">
        <v>27</v>
      </c>
      <c r="C13" s="118" t="n">
        <f aca="false">G13+K13+O13</f>
        <v>0</v>
      </c>
      <c r="D13" s="119" t="n">
        <f aca="false">H13+L13+P13</f>
        <v>0</v>
      </c>
      <c r="E13" s="119" t="n">
        <f aca="false">I13+M13+Q13</f>
        <v>0</v>
      </c>
      <c r="F13" s="120" t="n">
        <f aca="false">J13+N13+R13</f>
        <v>0</v>
      </c>
      <c r="G13" s="118" t="n">
        <f aca="false">IFERROR(ROUND(G12/G$7,2),0)</f>
        <v>0</v>
      </c>
      <c r="H13" s="119" t="n">
        <f aca="false">IFERROR(ROUND(H12/H7,2),0)</f>
        <v>0</v>
      </c>
      <c r="I13" s="119" t="n">
        <f aca="false">IFERROR(ROUND(I12/I7,2),0)</f>
        <v>0</v>
      </c>
      <c r="J13" s="120" t="n">
        <f aca="false">IFERROR(ROUND(J12/J7,2),0)</f>
        <v>0</v>
      </c>
      <c r="K13" s="118" t="n">
        <f aca="false">IFERROR(ROUND(K12/K7,2),0)</f>
        <v>0</v>
      </c>
      <c r="L13" s="119" t="n">
        <f aca="false">IFERROR(ROUND(L12/L7,2),0)</f>
        <v>0</v>
      </c>
      <c r="M13" s="119" t="n">
        <f aca="false">IFERROR(ROUND(M12/M7,2),0)</f>
        <v>0</v>
      </c>
      <c r="N13" s="120" t="n">
        <f aca="false">IFERROR(ROUND(N12/N7,2),0)</f>
        <v>0</v>
      </c>
      <c r="O13" s="118" t="n">
        <f aca="false">IFERROR(ROUND(O12/O7,2),0)</f>
        <v>0</v>
      </c>
      <c r="P13" s="119" t="n">
        <f aca="false">IFERROR(ROUND(P12/P7,2),0)</f>
        <v>0</v>
      </c>
      <c r="Q13" s="119" t="n">
        <f aca="false">IFERROR(ROUND(Q12/Q7,2),0)</f>
        <v>0</v>
      </c>
      <c r="R13" s="120" t="n">
        <f aca="false">IFERROR(ROUND(R12/R7,2),0)</f>
        <v>0</v>
      </c>
    </row>
    <row r="14" s="126" customFormat="true" ht="14.25" hidden="false" customHeight="true" outlineLevel="0" collapsed="false">
      <c r="A14" s="113"/>
      <c r="B14" s="122" t="s">
        <v>20</v>
      </c>
      <c r="C14" s="123" t="n">
        <f aca="false">IFERROR(ROUND(C12/$C12*100,2),0)</f>
        <v>0</v>
      </c>
      <c r="D14" s="124" t="n">
        <f aca="false">IFERROR(ROUND(D12/$C12*100,2),0)</f>
        <v>0</v>
      </c>
      <c r="E14" s="124" t="n">
        <f aca="false">IFERROR(ROUND(E12/$C12*100,2),0)</f>
        <v>0</v>
      </c>
      <c r="F14" s="125" t="n">
        <f aca="false">IFERROR(ROUND(F12/$C12*100,2),0)</f>
        <v>0</v>
      </c>
      <c r="G14" s="123" t="n">
        <f aca="false">IFERROR(ROUND(G12/$C12*100,2),0)</f>
        <v>0</v>
      </c>
      <c r="H14" s="124" t="n">
        <f aca="false">IFERROR(ROUND(H12/$C12*100,2),0)</f>
        <v>0</v>
      </c>
      <c r="I14" s="124" t="n">
        <f aca="false">IFERROR(ROUND(I12/$C12*100,2),0)</f>
        <v>0</v>
      </c>
      <c r="J14" s="125" t="n">
        <f aca="false">IFERROR(ROUND(J12/$C12*100,2),0)</f>
        <v>0</v>
      </c>
      <c r="K14" s="123" t="n">
        <f aca="false">IFERROR(ROUND(K12/$C12*100,2),0)</f>
        <v>0</v>
      </c>
      <c r="L14" s="124" t="n">
        <f aca="false">IFERROR(ROUND(L12/$C12*100,2),0)</f>
        <v>0</v>
      </c>
      <c r="M14" s="124" t="n">
        <f aca="false">IFERROR(ROUND(M12/$C12*100,2),0)</f>
        <v>0</v>
      </c>
      <c r="N14" s="125" t="n">
        <f aca="false">IFERROR(ROUND(N12/$C12*100,2),0)</f>
        <v>0</v>
      </c>
      <c r="O14" s="123" t="n">
        <f aca="false">IFERROR(ROUND(O12/$C12*100,2),0)</f>
        <v>0</v>
      </c>
      <c r="P14" s="124" t="n">
        <f aca="false">IFERROR(ROUND(P12/$C12*100,2),0)</f>
        <v>0</v>
      </c>
      <c r="Q14" s="124" t="n">
        <f aca="false">IFERROR(ROUND(Q12/$C12*100,2),0)</f>
        <v>0</v>
      </c>
      <c r="R14" s="125" t="n">
        <f aca="false">IFERROR(ROUND(R12/$C12*100,2),0)</f>
        <v>0</v>
      </c>
    </row>
    <row r="15" s="112" customFormat="true" ht="14.25" hidden="false" customHeight="true" outlineLevel="0" collapsed="false">
      <c r="A15" s="127" t="s">
        <v>48</v>
      </c>
      <c r="B15" s="114" t="s">
        <v>18</v>
      </c>
      <c r="C15" s="128"/>
      <c r="D15" s="129"/>
      <c r="E15" s="129"/>
      <c r="F15" s="130"/>
      <c r="G15" s="128"/>
      <c r="H15" s="128"/>
      <c r="I15" s="128"/>
      <c r="J15" s="130"/>
      <c r="K15" s="128"/>
      <c r="L15" s="129"/>
      <c r="M15" s="129"/>
      <c r="N15" s="130"/>
      <c r="O15" s="128"/>
      <c r="P15" s="129"/>
      <c r="Q15" s="129"/>
      <c r="R15" s="130"/>
    </row>
    <row r="16" s="121" customFormat="true" ht="14.25" hidden="false" customHeight="true" outlineLevel="0" collapsed="false">
      <c r="A16" s="127"/>
      <c r="B16" s="30" t="s">
        <v>27</v>
      </c>
      <c r="C16" s="131" t="n">
        <f aca="false">G16+K16+O16</f>
        <v>0</v>
      </c>
      <c r="D16" s="132" t="n">
        <f aca="false">H16+L16+P16</f>
        <v>0</v>
      </c>
      <c r="E16" s="132" t="n">
        <f aca="false">I16+M16+Q16</f>
        <v>0</v>
      </c>
      <c r="F16" s="133" t="n">
        <f aca="false">J16+N16+R16</f>
        <v>0</v>
      </c>
      <c r="G16" s="131" t="n">
        <f aca="false">IFERROR(ROUND(G15/G$7,2),0)</f>
        <v>0</v>
      </c>
      <c r="H16" s="132" t="n">
        <f aca="false">IFERROR(ROUND(H15/H$7,2),0)</f>
        <v>0</v>
      </c>
      <c r="I16" s="132" t="n">
        <f aca="false">IFERROR(ROUND(I15/I$7,2),0)</f>
        <v>0</v>
      </c>
      <c r="J16" s="133" t="n">
        <f aca="false">IFERROR(ROUND(J15/J$7,2),0)</f>
        <v>0</v>
      </c>
      <c r="K16" s="131" t="n">
        <f aca="false">IFERROR(ROUND(K15/K$7,2),0)</f>
        <v>0</v>
      </c>
      <c r="L16" s="132" t="n">
        <f aca="false">IFERROR(ROUND(L15/L$7,2),0)</f>
        <v>0</v>
      </c>
      <c r="M16" s="132" t="n">
        <f aca="false">IFERROR(ROUND(M15/M$7,2),0)</f>
        <v>0</v>
      </c>
      <c r="N16" s="133" t="n">
        <f aca="false">IFERROR(ROUND(N15/N$7,2),0)</f>
        <v>0</v>
      </c>
      <c r="O16" s="131" t="n">
        <f aca="false">IFERROR(ROUND(O15/O$7,2),0)</f>
        <v>0</v>
      </c>
      <c r="P16" s="132" t="n">
        <f aca="false">IFERROR(ROUND(P15/P$7,2),0)</f>
        <v>0</v>
      </c>
      <c r="Q16" s="132" t="n">
        <f aca="false">IFERROR(ROUND(Q15/Q$7,2),0)</f>
        <v>0</v>
      </c>
      <c r="R16" s="133" t="n">
        <f aca="false">IFERROR(ROUND(R15/R$7,2),0)</f>
        <v>0</v>
      </c>
    </row>
    <row r="17" s="126" customFormat="true" ht="14.25" hidden="false" customHeight="true" outlineLevel="0" collapsed="false">
      <c r="A17" s="127"/>
      <c r="B17" s="134" t="s">
        <v>20</v>
      </c>
      <c r="C17" s="135" t="n">
        <f aca="false">IFERROR(ROUND(C15/$C15*100,2),0)</f>
        <v>0</v>
      </c>
      <c r="D17" s="136" t="n">
        <f aca="false">IFERROR(ROUND(D15/$C15*100,2),0)</f>
        <v>0</v>
      </c>
      <c r="E17" s="136" t="n">
        <f aca="false">IFERROR(ROUND(E15/$C15*100,2),0)</f>
        <v>0</v>
      </c>
      <c r="F17" s="137" t="n">
        <f aca="false">IFERROR(ROUND(F15/$C15*100,2),0)</f>
        <v>0</v>
      </c>
      <c r="G17" s="135" t="n">
        <f aca="false">IFERROR(ROUND(G15/$C15*100,2),0)</f>
        <v>0</v>
      </c>
      <c r="H17" s="136" t="n">
        <f aca="false">IFERROR(ROUND(H15/$C15*100,2),0)</f>
        <v>0</v>
      </c>
      <c r="I17" s="136" t="n">
        <f aca="false">IFERROR(ROUND(I15/$C15*100,2),0)</f>
        <v>0</v>
      </c>
      <c r="J17" s="137" t="n">
        <f aca="false">IFERROR(ROUND(J15/$C15*100,2),0)</f>
        <v>0</v>
      </c>
      <c r="K17" s="135" t="n">
        <f aca="false">IFERROR(ROUND(K15/$C15*100,2),0)</f>
        <v>0</v>
      </c>
      <c r="L17" s="136" t="n">
        <f aca="false">IFERROR(ROUND(L15/$C15*100,2),0)</f>
        <v>0</v>
      </c>
      <c r="M17" s="136" t="n">
        <f aca="false">IFERROR(ROUND(M15/$C15*100,2),0)</f>
        <v>0</v>
      </c>
      <c r="N17" s="137" t="n">
        <f aca="false">IFERROR(ROUND(N15/$C15*100,2),0)</f>
        <v>0</v>
      </c>
      <c r="O17" s="135" t="n">
        <f aca="false">IFERROR(ROUND(O15/$C15*100,2),0)</f>
        <v>0</v>
      </c>
      <c r="P17" s="136" t="n">
        <f aca="false">IFERROR(ROUND(P15/$C15*100,2),0)</f>
        <v>0</v>
      </c>
      <c r="Q17" s="136" t="n">
        <f aca="false">IFERROR(ROUND(Q15/$C15*100,2),0)</f>
        <v>0</v>
      </c>
      <c r="R17" s="137" t="n">
        <f aca="false">IFERROR(ROUND(R15/$C15*100,2),0)</f>
        <v>0</v>
      </c>
    </row>
    <row r="18" s="112" customFormat="true" ht="14.25" hidden="false" customHeight="true" outlineLevel="0" collapsed="false">
      <c r="A18" s="113" t="s">
        <v>49</v>
      </c>
      <c r="B18" s="114" t="s">
        <v>18</v>
      </c>
      <c r="C18" s="128"/>
      <c r="D18" s="129"/>
      <c r="E18" s="129"/>
      <c r="F18" s="130"/>
      <c r="G18" s="128"/>
      <c r="H18" s="128"/>
      <c r="I18" s="128"/>
      <c r="J18" s="130"/>
      <c r="K18" s="128"/>
      <c r="L18" s="129"/>
      <c r="M18" s="129"/>
      <c r="N18" s="130"/>
      <c r="O18" s="128"/>
      <c r="P18" s="129"/>
      <c r="Q18" s="129"/>
      <c r="R18" s="130"/>
    </row>
    <row r="19" s="121" customFormat="true" ht="14.25" hidden="false" customHeight="true" outlineLevel="0" collapsed="false">
      <c r="A19" s="113"/>
      <c r="B19" s="30" t="s">
        <v>27</v>
      </c>
      <c r="C19" s="131" t="n">
        <f aca="false">G19+K19+O19</f>
        <v>0</v>
      </c>
      <c r="D19" s="132" t="n">
        <f aca="false">H19+L19+P19</f>
        <v>0</v>
      </c>
      <c r="E19" s="132" t="n">
        <f aca="false">I19+M19+Q19</f>
        <v>0</v>
      </c>
      <c r="F19" s="133" t="n">
        <f aca="false">J19+N19+R19</f>
        <v>0</v>
      </c>
      <c r="G19" s="131" t="n">
        <f aca="false">IFERROR(ROUND(G18/G$7,2),0)</f>
        <v>0</v>
      </c>
      <c r="H19" s="132" t="n">
        <f aca="false">IFERROR(ROUND(H18/H$7,2),0)</f>
        <v>0</v>
      </c>
      <c r="I19" s="132" t="n">
        <f aca="false">IFERROR(ROUND(I18/I$7,2),0)</f>
        <v>0</v>
      </c>
      <c r="J19" s="133" t="n">
        <f aca="false">IFERROR(ROUND(J18/J$7,2),0)</f>
        <v>0</v>
      </c>
      <c r="K19" s="131" t="n">
        <f aca="false">IFERROR(ROUND(K18/K$7,2),0)</f>
        <v>0</v>
      </c>
      <c r="L19" s="132" t="n">
        <f aca="false">IFERROR(ROUND(L18/L$7,2),0)</f>
        <v>0</v>
      </c>
      <c r="M19" s="132" t="n">
        <f aca="false">IFERROR(ROUND(M18/M$7,2),0)</f>
        <v>0</v>
      </c>
      <c r="N19" s="133" t="n">
        <f aca="false">IFERROR(ROUND(N18/N$7,2),0)</f>
        <v>0</v>
      </c>
      <c r="O19" s="131" t="n">
        <f aca="false">IFERROR(ROUND(O18/O$7,2),0)</f>
        <v>0</v>
      </c>
      <c r="P19" s="132" t="n">
        <f aca="false">IFERROR(ROUND(P18/P$7,2),0)</f>
        <v>0</v>
      </c>
      <c r="Q19" s="132" t="n">
        <f aca="false">IFERROR(ROUND(Q18/Q$7,2),0)</f>
        <v>0</v>
      </c>
      <c r="R19" s="133" t="n">
        <f aca="false">IFERROR(ROUND(R18/R$7,2),0)</f>
        <v>0</v>
      </c>
    </row>
    <row r="20" s="126" customFormat="true" ht="14.25" hidden="false" customHeight="true" outlineLevel="0" collapsed="false">
      <c r="A20" s="113"/>
      <c r="B20" s="122" t="s">
        <v>20</v>
      </c>
      <c r="C20" s="135" t="n">
        <f aca="false">IFERROR(ROUND(C18/$C18*100,2),0)</f>
        <v>0</v>
      </c>
      <c r="D20" s="136" t="n">
        <f aca="false">IFERROR(ROUND(D18/$C18*100,2),0)</f>
        <v>0</v>
      </c>
      <c r="E20" s="136" t="n">
        <f aca="false">IFERROR(ROUND(E18/$C18*100,2),0)</f>
        <v>0</v>
      </c>
      <c r="F20" s="137" t="n">
        <f aca="false">IFERROR(ROUND(F18/$C18*100,2),0)</f>
        <v>0</v>
      </c>
      <c r="G20" s="135" t="n">
        <f aca="false">IFERROR(ROUND(G18/$C18*100,2),0)</f>
        <v>0</v>
      </c>
      <c r="H20" s="136" t="n">
        <f aca="false">IFERROR(ROUND(H18/$C18*100,2),0)</f>
        <v>0</v>
      </c>
      <c r="I20" s="136" t="n">
        <f aca="false">IFERROR(ROUND(I18/$C18*100,2),0)</f>
        <v>0</v>
      </c>
      <c r="J20" s="137" t="n">
        <f aca="false">IFERROR(ROUND(J18/$C18*100,2),0)</f>
        <v>0</v>
      </c>
      <c r="K20" s="135" t="n">
        <f aca="false">IFERROR(ROUND(K18/$C18*100,2),0)</f>
        <v>0</v>
      </c>
      <c r="L20" s="136" t="n">
        <f aca="false">IFERROR(ROUND(L18/$C18*100,2),0)</f>
        <v>0</v>
      </c>
      <c r="M20" s="136" t="n">
        <f aca="false">IFERROR(ROUND(M18/$C18*100,2),0)</f>
        <v>0</v>
      </c>
      <c r="N20" s="137" t="n">
        <f aca="false">IFERROR(ROUND(N18/$C18*100,2),0)</f>
        <v>0</v>
      </c>
      <c r="O20" s="135" t="n">
        <f aca="false">IFERROR(ROUND(O18/$C18*100,2),0)</f>
        <v>0</v>
      </c>
      <c r="P20" s="136" t="n">
        <f aca="false">IFERROR(ROUND(P18/$C18*100,2),0)</f>
        <v>0</v>
      </c>
      <c r="Q20" s="136" t="n">
        <f aca="false">IFERROR(ROUND(Q18/$C18*100,2),0)</f>
        <v>0</v>
      </c>
      <c r="R20" s="137" t="n">
        <f aca="false">IFERROR(ROUND(R18/$C18*100,2),0)</f>
        <v>0</v>
      </c>
    </row>
    <row r="21" s="112" customFormat="true" ht="20.25" hidden="false" customHeight="true" outlineLevel="0" collapsed="false">
      <c r="A21" s="127" t="s">
        <v>50</v>
      </c>
      <c r="B21" s="114" t="s">
        <v>18</v>
      </c>
      <c r="C21" s="115" t="e">
        <f aca="false">C15+C18+C12</f>
        <v>#REF!</v>
      </c>
      <c r="D21" s="116" t="e">
        <f aca="false">D15+D18+D12</f>
        <v>#REF!</v>
      </c>
      <c r="E21" s="116" t="e">
        <f aca="false">E15+E18+E12</f>
        <v>#REF!</v>
      </c>
      <c r="F21" s="117" t="e">
        <f aca="false">F15+F18+F12</f>
        <v>#REF!</v>
      </c>
      <c r="G21" s="115" t="e">
        <f aca="false">G15+G18+G12</f>
        <v>#REF!</v>
      </c>
      <c r="H21" s="115" t="e">
        <f aca="false">H15+H18+H12</f>
        <v>#REF!</v>
      </c>
      <c r="I21" s="115" t="e">
        <f aca="false">I15+I18+I12</f>
        <v>#REF!</v>
      </c>
      <c r="J21" s="117" t="e">
        <f aca="false">J15+J18+J12</f>
        <v>#REF!</v>
      </c>
      <c r="K21" s="115" t="e">
        <f aca="false">K15+K18+K12</f>
        <v>#REF!</v>
      </c>
      <c r="L21" s="116" t="e">
        <f aca="false">L15+L18+L12</f>
        <v>#REF!</v>
      </c>
      <c r="M21" s="116" t="e">
        <f aca="false">M15+M18+M12</f>
        <v>#REF!</v>
      </c>
      <c r="N21" s="117" t="e">
        <f aca="false">N15+N18+N12</f>
        <v>#REF!</v>
      </c>
      <c r="O21" s="115" t="e">
        <f aca="false">O15+O18+O12</f>
        <v>#REF!</v>
      </c>
      <c r="P21" s="116" t="n">
        <f aca="false">P15+P18+P12</f>
        <v>0</v>
      </c>
      <c r="Q21" s="116" t="n">
        <f aca="false">Q15+Q18+Q12</f>
        <v>0</v>
      </c>
      <c r="R21" s="117" t="n">
        <f aca="false">R15+R18+R12</f>
        <v>0</v>
      </c>
    </row>
    <row r="22" s="121" customFormat="true" ht="20.25" hidden="false" customHeight="true" outlineLevel="0" collapsed="false">
      <c r="A22" s="127"/>
      <c r="B22" s="30" t="s">
        <v>27</v>
      </c>
      <c r="C22" s="118" t="n">
        <f aca="false">IFERROR(ROUND(C21/C$7,2),0)</f>
        <v>0</v>
      </c>
      <c r="D22" s="118" t="n">
        <f aca="false">IFERROR(ROUND(D21/D$7,2),0)</f>
        <v>0</v>
      </c>
      <c r="E22" s="118" t="n">
        <f aca="false">IFERROR(ROUND(E21/E$7,3),0)</f>
        <v>0</v>
      </c>
      <c r="F22" s="118" t="n">
        <f aca="false">IFERROR(ROUND(F21/F$7,3),0)</f>
        <v>0</v>
      </c>
      <c r="G22" s="118" t="n">
        <f aca="false">IFERROR(ROUND(G21/G$7,3),0)</f>
        <v>0</v>
      </c>
      <c r="H22" s="119" t="n">
        <f aca="false">IFERROR(ROUND(H21/H$7,3),0)</f>
        <v>0</v>
      </c>
      <c r="I22" s="119" t="n">
        <f aca="false">IFERROR(ROUND(I21/I$7,3),0)</f>
        <v>0</v>
      </c>
      <c r="J22" s="120" t="n">
        <f aca="false">IFERROR(ROUND(J21/J$7,3),0)</f>
        <v>0</v>
      </c>
      <c r="K22" s="118" t="n">
        <f aca="false">IFERROR(ROUND(K21/K$7,3),0)</f>
        <v>0</v>
      </c>
      <c r="L22" s="119" t="n">
        <f aca="false">IFERROR(ROUND(L21/L$7,3),0)</f>
        <v>0</v>
      </c>
      <c r="M22" s="119" t="n">
        <f aca="false">IFERROR(ROUND(M21/M$7,3),0)</f>
        <v>0</v>
      </c>
      <c r="N22" s="120" t="n">
        <f aca="false">IFERROR(ROUND(N21/N$7,3),0)</f>
        <v>0</v>
      </c>
      <c r="O22" s="118" t="n">
        <f aca="false">IFERROR(ROUND(O21/O$7,3),0)</f>
        <v>0</v>
      </c>
      <c r="P22" s="119" t="n">
        <f aca="false">IFERROR(ROUND(P21/P$7,3),0)</f>
        <v>0</v>
      </c>
      <c r="Q22" s="119" t="n">
        <f aca="false">IFERROR(ROUND(Q21/Q$7,3),0)</f>
        <v>0</v>
      </c>
      <c r="R22" s="120" t="n">
        <f aca="false">IFERROR(ROUND(R21/R$7,3),0)</f>
        <v>0</v>
      </c>
    </row>
    <row r="23" s="126" customFormat="true" ht="20.25" hidden="false" customHeight="true" outlineLevel="0" collapsed="false">
      <c r="A23" s="127"/>
      <c r="B23" s="134" t="s">
        <v>20</v>
      </c>
      <c r="C23" s="135" t="n">
        <f aca="false">IFERROR(ROUND(C21/$C21*100,2),0)</f>
        <v>0</v>
      </c>
      <c r="D23" s="136" t="n">
        <f aca="false">IFERROR(ROUND(D21/$C21*100,2),0)</f>
        <v>0</v>
      </c>
      <c r="E23" s="136" t="n">
        <f aca="false">IFERROR(ROUND(E21/$C21*100,2),0)</f>
        <v>0</v>
      </c>
      <c r="F23" s="137" t="n">
        <f aca="false">IFERROR(ROUND(F21/$C21*100,2),0)</f>
        <v>0</v>
      </c>
      <c r="G23" s="135" t="n">
        <f aca="false">IFERROR(ROUND(G21/$C21*100,2),0)</f>
        <v>0</v>
      </c>
      <c r="H23" s="136" t="n">
        <f aca="false">IFERROR(ROUND(H21/$C21*100,2),0)</f>
        <v>0</v>
      </c>
      <c r="I23" s="136" t="n">
        <f aca="false">IFERROR(ROUND(I21/$C21*100,2),0)</f>
        <v>0</v>
      </c>
      <c r="J23" s="137" t="n">
        <f aca="false">IFERROR(ROUND(J21/$C21*100,2),0)</f>
        <v>0</v>
      </c>
      <c r="K23" s="135" t="n">
        <f aca="false">IFERROR(ROUND(K21/$C21*100,2),0)</f>
        <v>0</v>
      </c>
      <c r="L23" s="136" t="n">
        <f aca="false">IFERROR(ROUND(L21/$C21*100,2),0)</f>
        <v>0</v>
      </c>
      <c r="M23" s="136" t="n">
        <f aca="false">IFERROR(ROUND(M21/$C21*100,2),0)</f>
        <v>0</v>
      </c>
      <c r="N23" s="137" t="n">
        <f aca="false">IFERROR(ROUND(N21/$C21*100,2),0)</f>
        <v>0</v>
      </c>
      <c r="O23" s="135" t="n">
        <f aca="false">IFERROR(ROUND(O21/$C21*100,2),0)</f>
        <v>0</v>
      </c>
      <c r="P23" s="136" t="n">
        <f aca="false">IFERROR(ROUND(P21/$C21*100,2),0)</f>
        <v>0</v>
      </c>
      <c r="Q23" s="136" t="n">
        <f aca="false">IFERROR(ROUND(Q21/$C21*100,3),0)</f>
        <v>0</v>
      </c>
      <c r="R23" s="137" t="n">
        <f aca="false">IFERROR(ROUND(R21/$C21*100,2),0)</f>
        <v>0</v>
      </c>
    </row>
    <row r="24" customFormat="false" ht="13.8" hidden="false" customHeight="false" outlineLevel="0" collapsed="false"/>
    <row r="25" customFormat="false" ht="13.8" hidden="false" customHeight="false" outlineLevel="0" collapsed="false">
      <c r="C25" s="138" t="n">
        <f aca="false">'5_Розрахунок тарифів'!D10</f>
        <v>0</v>
      </c>
      <c r="D25" s="138" t="n">
        <f aca="false">'5_Розрахунок тарифів'!E10</f>
        <v>0</v>
      </c>
      <c r="E25" s="138" t="n">
        <f aca="false">'5_Розрахунок тарифів'!F10</f>
        <v>0</v>
      </c>
      <c r="F25" s="138" t="n">
        <f aca="false">'5_Розрахунок тарифів'!G10</f>
        <v>0</v>
      </c>
      <c r="H25" s="139" t="e">
        <f aca="false">H12/H7</f>
        <v>#REF!</v>
      </c>
      <c r="I25" s="139"/>
      <c r="J25" s="139"/>
      <c r="L25" s="139" t="e">
        <f aca="false">L12/L7</f>
        <v>#REF!</v>
      </c>
      <c r="M25" s="138"/>
      <c r="N25" s="138"/>
      <c r="P25" s="139" t="e">
        <f aca="false">P12/P7</f>
        <v>#REF!</v>
      </c>
      <c r="Q25" s="138" t="e">
        <f aca="false">Q12/Q7</f>
        <v>#REF!</v>
      </c>
      <c r="R25" s="138" t="e">
        <f aca="false">R12/R7</f>
        <v>#REF!</v>
      </c>
    </row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</sheetData>
  <sheetProtection sheet="true" password="cc53" objects="true" scenarios="true"/>
  <mergeCells count="20">
    <mergeCell ref="A1:R1"/>
    <mergeCell ref="A2:A5"/>
    <mergeCell ref="B2:B5"/>
    <mergeCell ref="C2:F2"/>
    <mergeCell ref="G2:R2"/>
    <mergeCell ref="C3:C5"/>
    <mergeCell ref="D3:F4"/>
    <mergeCell ref="G3:J3"/>
    <mergeCell ref="K3:N3"/>
    <mergeCell ref="O3:R3"/>
    <mergeCell ref="G4:G5"/>
    <mergeCell ref="H4:J4"/>
    <mergeCell ref="K4:K5"/>
    <mergeCell ref="L4:N4"/>
    <mergeCell ref="O4:O5"/>
    <mergeCell ref="P4:R4"/>
    <mergeCell ref="A12:A14"/>
    <mergeCell ref="A15:A17"/>
    <mergeCell ref="A18:A20"/>
    <mergeCell ref="A21:A23"/>
  </mergeCells>
  <printOptions headings="false" gridLines="false" gridLinesSet="true" horizontalCentered="false" verticalCentered="false"/>
  <pageMargins left="0.240277777777778" right="0.265972222222222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RowHeight="12.8" zeroHeight="false" outlineLevelRow="0" outlineLevelCol="0"/>
  <cols>
    <col collapsed="false" customWidth="true" hidden="false" outlineLevel="0" max="1" min="1" style="0" width="5.96"/>
    <col collapsed="false" customWidth="true" hidden="false" outlineLevel="0" max="2" min="2" style="0" width="51.82"/>
    <col collapsed="false" customWidth="true" hidden="false" outlineLevel="0" max="6" min="3" style="0" width="17.09"/>
    <col collapsed="false" customWidth="true" hidden="false" outlineLevel="0" max="1025" min="7" style="0" width="8.67"/>
  </cols>
  <sheetData>
    <row r="1" customFormat="false" ht="17" hidden="false" customHeight="true" outlineLevel="0" collapsed="false">
      <c r="A1" s="140" t="s">
        <v>51</v>
      </c>
      <c r="B1" s="140"/>
      <c r="C1" s="140"/>
      <c r="D1" s="140"/>
      <c r="E1" s="140"/>
      <c r="F1" s="140"/>
    </row>
    <row r="2" customFormat="false" ht="17" hidden="false" customHeight="false" outlineLevel="0" collapsed="false">
      <c r="A2" s="140" t="e">
        <f aca="false">#REF!</f>
        <v>#REF!</v>
      </c>
      <c r="B2" s="140"/>
      <c r="C2" s="140"/>
      <c r="D2" s="140"/>
      <c r="E2" s="140"/>
      <c r="F2" s="140"/>
    </row>
    <row r="3" customFormat="false" ht="17" hidden="false" customHeight="true" outlineLevel="0" collapsed="false">
      <c r="A3" s="140" t="s">
        <v>52</v>
      </c>
      <c r="B3" s="140"/>
      <c r="C3" s="140"/>
      <c r="D3" s="140"/>
      <c r="E3" s="140"/>
      <c r="F3" s="140"/>
    </row>
    <row r="4" customFormat="false" ht="14.65" hidden="false" customHeight="false" outlineLevel="0" collapsed="false">
      <c r="A4" s="141"/>
      <c r="B4" s="141"/>
      <c r="C4" s="141"/>
      <c r="D4" s="141"/>
    </row>
    <row r="5" customFormat="false" ht="14.65" hidden="false" customHeight="true" outlineLevel="0" collapsed="false">
      <c r="A5" s="142" t="s">
        <v>53</v>
      </c>
      <c r="B5" s="142" t="s">
        <v>54</v>
      </c>
      <c r="C5" s="142" t="s">
        <v>55</v>
      </c>
      <c r="D5" s="142" t="s">
        <v>56</v>
      </c>
      <c r="E5" s="142"/>
      <c r="F5" s="142"/>
    </row>
    <row r="6" customFormat="false" ht="22.35" hidden="false" customHeight="false" outlineLevel="0" collapsed="false">
      <c r="A6" s="142"/>
      <c r="B6" s="142"/>
      <c r="C6" s="142"/>
      <c r="D6" s="142" t="s">
        <v>12</v>
      </c>
      <c r="E6" s="142" t="s">
        <v>57</v>
      </c>
      <c r="F6" s="142" t="s">
        <v>58</v>
      </c>
    </row>
    <row r="7" customFormat="false" ht="14.65" hidden="false" customHeight="false" outlineLevel="0" collapsed="false">
      <c r="A7" s="143" t="n">
        <v>1</v>
      </c>
      <c r="B7" s="144" t="s">
        <v>59</v>
      </c>
      <c r="C7" s="145" t="n">
        <v>5374.1</v>
      </c>
      <c r="D7" s="145" t="n">
        <f aca="false">$C7</f>
        <v>5374.1</v>
      </c>
      <c r="E7" s="145" t="n">
        <f aca="false">$C7</f>
        <v>5374.1</v>
      </c>
      <c r="F7" s="145" t="n">
        <f aca="false">$C7</f>
        <v>5374.1</v>
      </c>
    </row>
    <row r="8" customFormat="false" ht="14.65" hidden="false" customHeight="false" outlineLevel="0" collapsed="false">
      <c r="A8" s="143" t="n">
        <v>2</v>
      </c>
      <c r="B8" s="144" t="s">
        <v>60</v>
      </c>
      <c r="C8" s="145" t="n">
        <v>5375.37</v>
      </c>
      <c r="D8" s="145" t="n">
        <f aca="false">$C8</f>
        <v>5375.37</v>
      </c>
      <c r="E8" s="145" t="n">
        <f aca="false">$C8</f>
        <v>5375.37</v>
      </c>
      <c r="F8" s="145" t="n">
        <f aca="false">$C8</f>
        <v>5375.37</v>
      </c>
    </row>
    <row r="9" customFormat="false" ht="14.65" hidden="false" customHeight="false" outlineLevel="0" collapsed="false">
      <c r="A9" s="143" t="n">
        <v>3</v>
      </c>
      <c r="B9" s="144" t="s">
        <v>61</v>
      </c>
      <c r="C9" s="145" t="n">
        <v>6103.1</v>
      </c>
      <c r="D9" s="145" t="n">
        <f aca="false">$C9</f>
        <v>6103.1</v>
      </c>
      <c r="E9" s="145" t="n">
        <f aca="false">$C9</f>
        <v>6103.1</v>
      </c>
      <c r="F9" s="146" t="n">
        <v>4969.90933</v>
      </c>
    </row>
    <row r="10" customFormat="false" ht="14.65" hidden="false" customHeight="false" outlineLevel="0" collapsed="false">
      <c r="A10" s="143" t="n">
        <v>4</v>
      </c>
      <c r="B10" s="144" t="s">
        <v>62</v>
      </c>
      <c r="C10" s="145" t="n">
        <v>7331.45</v>
      </c>
      <c r="D10" s="145" t="n">
        <f aca="false">$C10</f>
        <v>7331.45</v>
      </c>
      <c r="E10" s="145" t="n">
        <f aca="false">$C10</f>
        <v>7331.45</v>
      </c>
      <c r="F10" s="145" t="n">
        <f aca="false">$C10</f>
        <v>7331.45</v>
      </c>
    </row>
    <row r="11" customFormat="false" ht="14.65" hidden="false" customHeight="false" outlineLevel="0" collapsed="false">
      <c r="A11" s="143" t="n">
        <v>5</v>
      </c>
      <c r="B11" s="144" t="s">
        <v>63</v>
      </c>
      <c r="C11" s="145" t="n">
        <v>6841.15</v>
      </c>
      <c r="D11" s="145" t="n">
        <f aca="false">$C11</f>
        <v>6841.15</v>
      </c>
      <c r="E11" s="145" t="n">
        <f aca="false">$C11</f>
        <v>6841.15</v>
      </c>
      <c r="F11" s="145" t="n">
        <f aca="false">$C11</f>
        <v>6841.15</v>
      </c>
    </row>
    <row r="12" customFormat="false" ht="14.65" hidden="false" customHeight="false" outlineLevel="0" collapsed="false">
      <c r="A12" s="143" t="n">
        <v>6</v>
      </c>
      <c r="B12" s="144" t="s">
        <v>64</v>
      </c>
      <c r="C12" s="145" t="n">
        <v>6279.77</v>
      </c>
      <c r="D12" s="145" t="n">
        <f aca="false">$C12</f>
        <v>6279.77</v>
      </c>
      <c r="E12" s="145" t="n">
        <f aca="false">$C12</f>
        <v>6279.77</v>
      </c>
      <c r="F12" s="145" t="n">
        <v>5965</v>
      </c>
    </row>
    <row r="13" customFormat="false" ht="14.65" hidden="false" customHeight="false" outlineLevel="0" collapsed="false">
      <c r="A13" s="143" t="n">
        <v>7</v>
      </c>
      <c r="B13" s="144" t="s">
        <v>65</v>
      </c>
      <c r="C13" s="145" t="n">
        <v>6522.86</v>
      </c>
      <c r="D13" s="145" t="n">
        <f aca="false">$C13</f>
        <v>6522.86</v>
      </c>
      <c r="E13" s="145" t="n">
        <f aca="false">$C13</f>
        <v>6522.86</v>
      </c>
      <c r="F13" s="145" t="n">
        <f aca="false">$C13</f>
        <v>6522.86</v>
      </c>
    </row>
    <row r="14" customFormat="false" ht="22.45" hidden="false" customHeight="false" outlineLevel="0" collapsed="false">
      <c r="A14" s="143" t="n">
        <v>8</v>
      </c>
      <c r="B14" s="147" t="s">
        <v>66</v>
      </c>
      <c r="C14" s="148" t="n">
        <f aca="false">SUM(C7:C13)/7</f>
        <v>6261.11</v>
      </c>
      <c r="D14" s="148" t="n">
        <f aca="false">SUM(D7:D13)/7</f>
        <v>6261.11</v>
      </c>
      <c r="E14" s="148" t="n">
        <f aca="false">SUM(E7:E13)/7</f>
        <v>6261.11</v>
      </c>
      <c r="F14" s="148" t="n">
        <f aca="false">SUM(F7:F13)/7</f>
        <v>6054.26</v>
      </c>
    </row>
    <row r="15" customFormat="false" ht="14.65" hidden="false" customHeight="false" outlineLevel="0" collapsed="false">
      <c r="A15" s="141"/>
      <c r="B15" s="141"/>
      <c r="C15" s="141"/>
      <c r="D15" s="141"/>
    </row>
    <row r="16" customFormat="false" ht="13.8" hidden="false" customHeight="false" outlineLevel="0" collapsed="false">
      <c r="A16" s="149" t="s">
        <v>67</v>
      </c>
      <c r="B16" s="150"/>
      <c r="C16" s="150"/>
      <c r="D16" s="150"/>
    </row>
    <row r="17" customFormat="false" ht="20.95" hidden="false" customHeight="true" outlineLevel="0" collapsed="false">
      <c r="A17" s="151" t="s">
        <v>68</v>
      </c>
      <c r="B17" s="151"/>
      <c r="C17" s="151"/>
      <c r="D17" s="151"/>
      <c r="E17" s="151"/>
      <c r="F17" s="151"/>
    </row>
    <row r="20" customFormat="false" ht="17" hidden="false" customHeight="false" outlineLevel="0" collapsed="false">
      <c r="B20" s="152" t="s">
        <v>69</v>
      </c>
      <c r="C20" s="153"/>
      <c r="D20" s="153"/>
      <c r="E20" s="152"/>
      <c r="F20" s="152" t="s">
        <v>70</v>
      </c>
    </row>
    <row r="21" customFormat="false" ht="14.65" hidden="false" customHeight="false" outlineLevel="0" collapsed="false">
      <c r="B21" s="154"/>
      <c r="C21" s="141"/>
    </row>
    <row r="22" customFormat="false" ht="14.65" hidden="false" customHeight="false" outlineLevel="0" collapsed="false">
      <c r="B22" s="141" t="s">
        <v>71</v>
      </c>
      <c r="C22" s="141"/>
    </row>
  </sheetData>
  <sheetProtection sheet="true" password="cc53" objects="true" scenarios="true"/>
  <mergeCells count="8">
    <mergeCell ref="A1:F1"/>
    <mergeCell ref="A2:F2"/>
    <mergeCell ref="A3:F3"/>
    <mergeCell ref="A5:A6"/>
    <mergeCell ref="B5:B6"/>
    <mergeCell ref="C5:C6"/>
    <mergeCell ref="D5:F5"/>
    <mergeCell ref="A17:F1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3"/>
  <sheetViews>
    <sheetView showFormulas="false" showGridLines="true" showRowColHeaders="true" showZeros="true" rightToLeft="false" tabSelected="false" showOutlineSymbols="true" defaultGridColor="true" view="normal" topLeftCell="W55" colorId="64" zoomScale="100" zoomScaleNormal="100" zoomScalePageLayoutView="100" workbookViewId="0">
      <selection pane="topLeft" activeCell="D9" activeCellId="0" sqref="D9"/>
    </sheetView>
  </sheetViews>
  <sheetFormatPr defaultRowHeight="13.8" zeroHeight="false" outlineLevelRow="0" outlineLevelCol="0"/>
  <cols>
    <col collapsed="false" customWidth="true" hidden="false" outlineLevel="0" max="1" min="1" style="155" width="3.51"/>
    <col collapsed="false" customWidth="true" hidden="false" outlineLevel="0" max="2" min="2" style="155" width="35.91"/>
    <col collapsed="false" customWidth="true" hidden="false" outlineLevel="0" max="3" min="3" style="155" width="7.95"/>
    <col collapsed="false" customWidth="true" hidden="false" outlineLevel="0" max="4" min="4" style="155" width="10.65"/>
    <col collapsed="false" customWidth="true" hidden="false" outlineLevel="0" max="5" min="5" style="155" width="7.68"/>
    <col collapsed="false" customWidth="true" hidden="false" outlineLevel="0" max="6" min="6" style="155" width="9.72"/>
    <col collapsed="false" customWidth="true" hidden="false" outlineLevel="0" max="7" min="7" style="155" width="9.05"/>
    <col collapsed="false" customWidth="true" hidden="false" outlineLevel="0" max="1025" min="8" style="155" width="6.08"/>
  </cols>
  <sheetData>
    <row r="1" customFormat="false" ht="13.8" hidden="false" customHeight="false" outlineLevel="0" collapsed="false">
      <c r="A1" s="0"/>
      <c r="B1" s="0"/>
      <c r="C1" s="156"/>
      <c r="D1" s="0"/>
      <c r="E1" s="157" t="s">
        <v>72</v>
      </c>
      <c r="F1" s="157"/>
      <c r="G1" s="157"/>
    </row>
    <row r="2" customFormat="false" ht="28.6" hidden="false" customHeight="true" outlineLevel="0" collapsed="false">
      <c r="A2" s="0"/>
      <c r="B2" s="158" t="s">
        <v>73</v>
      </c>
      <c r="C2" s="158"/>
      <c r="D2" s="158"/>
      <c r="E2" s="158"/>
      <c r="F2" s="158"/>
      <c r="G2" s="0"/>
    </row>
    <row r="3" customFormat="false" ht="14.3" hidden="false" customHeight="false" outlineLevel="0" collapsed="false">
      <c r="A3" s="0"/>
      <c r="B3" s="159" t="e">
        <f aca="false">#REF!</f>
        <v>#REF!</v>
      </c>
      <c r="C3" s="159"/>
      <c r="D3" s="159"/>
      <c r="E3" s="159"/>
      <c r="F3" s="159"/>
      <c r="G3" s="0"/>
    </row>
    <row r="4" customFormat="false" ht="13.8" hidden="false" customHeight="false" outlineLevel="0" collapsed="false">
      <c r="A4" s="0"/>
      <c r="B4" s="160" t="s">
        <v>74</v>
      </c>
      <c r="C4" s="160"/>
      <c r="D4" s="160"/>
      <c r="E4" s="160"/>
      <c r="F4" s="160"/>
      <c r="G4" s="0"/>
    </row>
    <row r="5" customFormat="false" ht="13.8" hidden="false" customHeight="false" outlineLevel="0" collapsed="false">
      <c r="A5" s="0"/>
      <c r="B5" s="0"/>
      <c r="C5" s="156"/>
      <c r="D5" s="0"/>
      <c r="E5" s="0"/>
      <c r="F5" s="161" t="s">
        <v>75</v>
      </c>
      <c r="G5" s="161"/>
    </row>
    <row r="6" customFormat="false" ht="47.7" hidden="false" customHeight="false" outlineLevel="0" collapsed="false">
      <c r="A6" s="162" t="s">
        <v>76</v>
      </c>
      <c r="B6" s="163" t="s">
        <v>77</v>
      </c>
      <c r="C6" s="164" t="s">
        <v>78</v>
      </c>
      <c r="D6" s="164" t="s">
        <v>79</v>
      </c>
      <c r="E6" s="164" t="s">
        <v>80</v>
      </c>
      <c r="F6" s="164" t="s">
        <v>81</v>
      </c>
      <c r="G6" s="164" t="s">
        <v>82</v>
      </c>
    </row>
    <row r="7" customFormat="false" ht="13.8" hidden="false" customHeight="false" outlineLevel="0" collapsed="false">
      <c r="A7" s="162" t="n">
        <v>1</v>
      </c>
      <c r="B7" s="164" t="n">
        <v>2</v>
      </c>
      <c r="C7" s="164" t="n">
        <v>3</v>
      </c>
      <c r="D7" s="164" t="n">
        <v>4</v>
      </c>
      <c r="E7" s="164" t="n">
        <v>5</v>
      </c>
      <c r="F7" s="164" t="n">
        <v>6</v>
      </c>
      <c r="G7" s="164" t="n">
        <v>7</v>
      </c>
    </row>
    <row r="8" customFormat="false" ht="14.3" hidden="false" customHeight="true" outlineLevel="0" collapsed="false">
      <c r="A8" s="165" t="s">
        <v>83</v>
      </c>
      <c r="B8" s="165"/>
      <c r="C8" s="165"/>
      <c r="D8" s="165"/>
      <c r="E8" s="165"/>
      <c r="F8" s="165"/>
      <c r="G8" s="165"/>
    </row>
    <row r="9" customFormat="false" ht="20.85" hidden="false" customHeight="false" outlineLevel="0" collapsed="false">
      <c r="A9" s="166" t="n">
        <v>1</v>
      </c>
      <c r="B9" s="167" t="s">
        <v>84</v>
      </c>
      <c r="C9" s="164" t="s">
        <v>85</v>
      </c>
      <c r="D9" s="168"/>
      <c r="E9" s="168"/>
      <c r="F9" s="168"/>
      <c r="G9" s="168"/>
    </row>
    <row r="10" customFormat="false" ht="20.85" hidden="false" customHeight="false" outlineLevel="0" collapsed="false">
      <c r="A10" s="166" t="n">
        <v>2</v>
      </c>
      <c r="B10" s="167" t="s">
        <v>86</v>
      </c>
      <c r="C10" s="164" t="s">
        <v>85</v>
      </c>
      <c r="D10" s="168"/>
      <c r="E10" s="168"/>
      <c r="F10" s="168"/>
      <c r="G10" s="168"/>
    </row>
    <row r="11" customFormat="false" ht="30.55" hidden="false" customHeight="false" outlineLevel="0" collapsed="false">
      <c r="A11" s="166" t="n">
        <v>3</v>
      </c>
      <c r="B11" s="167" t="s">
        <v>87</v>
      </c>
      <c r="C11" s="169" t="s">
        <v>88</v>
      </c>
      <c r="D11" s="168"/>
      <c r="E11" s="168"/>
      <c r="F11" s="168"/>
      <c r="G11" s="170"/>
    </row>
    <row r="12" customFormat="false" ht="13.8" hidden="false" customHeight="false" outlineLevel="0" collapsed="false">
      <c r="A12" s="166" t="s">
        <v>89</v>
      </c>
      <c r="B12" s="167" t="s">
        <v>90</v>
      </c>
      <c r="C12" s="164"/>
      <c r="D12" s="168"/>
      <c r="E12" s="168"/>
      <c r="F12" s="168"/>
      <c r="G12" s="168"/>
    </row>
    <row r="13" customFormat="false" ht="30.55" hidden="false" customHeight="false" outlineLevel="0" collapsed="false">
      <c r="A13" s="166" t="n">
        <v>4</v>
      </c>
      <c r="B13" s="167" t="s">
        <v>91</v>
      </c>
      <c r="C13" s="164" t="s">
        <v>92</v>
      </c>
      <c r="D13" s="168"/>
      <c r="E13" s="168"/>
      <c r="F13" s="168"/>
      <c r="G13" s="170"/>
    </row>
    <row r="14" customFormat="false" ht="30.55" hidden="false" customHeight="false" outlineLevel="0" collapsed="false">
      <c r="A14" s="166" t="n">
        <v>5</v>
      </c>
      <c r="B14" s="167" t="s">
        <v>93</v>
      </c>
      <c r="C14" s="164" t="s">
        <v>92</v>
      </c>
      <c r="D14" s="168"/>
      <c r="E14" s="168"/>
      <c r="F14" s="168"/>
      <c r="G14" s="170"/>
    </row>
    <row r="15" customFormat="false" ht="13.8" hidden="false" customHeight="false" outlineLevel="0" collapsed="false">
      <c r="A15" s="166" t="n">
        <v>6</v>
      </c>
      <c r="B15" s="167" t="s">
        <v>94</v>
      </c>
      <c r="C15" s="164" t="s">
        <v>95</v>
      </c>
      <c r="D15" s="168"/>
      <c r="E15" s="168"/>
      <c r="F15" s="168"/>
      <c r="G15" s="171"/>
    </row>
    <row r="16" customFormat="false" ht="30.55" hidden="false" customHeight="false" outlineLevel="0" collapsed="false">
      <c r="A16" s="166" t="n">
        <v>7</v>
      </c>
      <c r="B16" s="167" t="s">
        <v>96</v>
      </c>
      <c r="C16" s="164" t="s">
        <v>95</v>
      </c>
      <c r="D16" s="168"/>
      <c r="E16" s="168"/>
      <c r="F16" s="168"/>
      <c r="G16" s="171"/>
    </row>
    <row r="17" customFormat="false" ht="20.85" hidden="false" customHeight="false" outlineLevel="0" collapsed="false">
      <c r="A17" s="166" t="n">
        <v>8</v>
      </c>
      <c r="B17" s="167" t="s">
        <v>97</v>
      </c>
      <c r="C17" s="164" t="s">
        <v>95</v>
      </c>
      <c r="D17" s="168"/>
      <c r="E17" s="168"/>
      <c r="F17" s="168"/>
      <c r="G17" s="171"/>
    </row>
    <row r="18" customFormat="false" ht="20.85" hidden="false" customHeight="false" outlineLevel="0" collapsed="false">
      <c r="A18" s="166" t="n">
        <v>9</v>
      </c>
      <c r="B18" s="167" t="s">
        <v>98</v>
      </c>
      <c r="C18" s="164" t="s">
        <v>99</v>
      </c>
      <c r="D18" s="168"/>
      <c r="E18" s="168"/>
      <c r="F18" s="168"/>
      <c r="G18" s="170"/>
    </row>
    <row r="19" customFormat="false" ht="20.85" hidden="false" customHeight="false" outlineLevel="0" collapsed="false">
      <c r="A19" s="166" t="n">
        <v>10</v>
      </c>
      <c r="B19" s="167" t="s">
        <v>100</v>
      </c>
      <c r="C19" s="164" t="s">
        <v>101</v>
      </c>
      <c r="D19" s="168"/>
      <c r="E19" s="168"/>
      <c r="F19" s="168"/>
      <c r="G19" s="172"/>
    </row>
    <row r="20" customFormat="false" ht="20.85" hidden="false" customHeight="false" outlineLevel="0" collapsed="false">
      <c r="A20" s="166" t="n">
        <v>11</v>
      </c>
      <c r="B20" s="167" t="s">
        <v>102</v>
      </c>
      <c r="C20" s="164" t="s">
        <v>101</v>
      </c>
      <c r="D20" s="168"/>
      <c r="E20" s="168"/>
      <c r="F20" s="168"/>
      <c r="G20" s="173"/>
    </row>
    <row r="21" customFormat="false" ht="30.55" hidden="false" customHeight="false" outlineLevel="0" collapsed="false">
      <c r="A21" s="166" t="n">
        <v>12</v>
      </c>
      <c r="B21" s="167" t="s">
        <v>103</v>
      </c>
      <c r="C21" s="164" t="s">
        <v>101</v>
      </c>
      <c r="D21" s="168"/>
      <c r="E21" s="168"/>
      <c r="F21" s="168"/>
      <c r="G21" s="173"/>
    </row>
    <row r="22" customFormat="false" ht="20.85" hidden="false" customHeight="false" outlineLevel="0" collapsed="false">
      <c r="A22" s="166" t="s">
        <v>104</v>
      </c>
      <c r="B22" s="167" t="s">
        <v>105</v>
      </c>
      <c r="C22" s="164" t="s">
        <v>101</v>
      </c>
      <c r="D22" s="168"/>
      <c r="E22" s="168"/>
      <c r="F22" s="168"/>
      <c r="G22" s="173"/>
    </row>
    <row r="23" customFormat="false" ht="20.85" hidden="false" customHeight="false" outlineLevel="0" collapsed="false">
      <c r="A23" s="166" t="n">
        <v>13</v>
      </c>
      <c r="B23" s="167" t="s">
        <v>106</v>
      </c>
      <c r="C23" s="164" t="s">
        <v>101</v>
      </c>
      <c r="D23" s="168"/>
      <c r="E23" s="168"/>
      <c r="F23" s="168"/>
      <c r="G23" s="173"/>
    </row>
    <row r="24" customFormat="false" ht="20.85" hidden="false" customHeight="false" outlineLevel="0" collapsed="false">
      <c r="A24" s="166" t="n">
        <v>14</v>
      </c>
      <c r="B24" s="167" t="s">
        <v>107</v>
      </c>
      <c r="C24" s="164" t="s">
        <v>101</v>
      </c>
      <c r="D24" s="168"/>
      <c r="E24" s="168"/>
      <c r="F24" s="168"/>
      <c r="G24" s="173"/>
    </row>
    <row r="25" customFormat="false" ht="14.3" hidden="false" customHeight="true" outlineLevel="0" collapsed="false">
      <c r="A25" s="165" t="s">
        <v>108</v>
      </c>
      <c r="B25" s="165"/>
      <c r="C25" s="165"/>
      <c r="D25" s="165"/>
      <c r="E25" s="165"/>
      <c r="F25" s="165"/>
      <c r="G25" s="165"/>
    </row>
    <row r="26" customFormat="false" ht="20.85" hidden="false" customHeight="false" outlineLevel="0" collapsed="false">
      <c r="A26" s="166" t="n">
        <v>1</v>
      </c>
      <c r="B26" s="167" t="s">
        <v>109</v>
      </c>
      <c r="C26" s="164" t="s">
        <v>110</v>
      </c>
      <c r="D26" s="168"/>
      <c r="E26" s="168"/>
      <c r="F26" s="168"/>
      <c r="G26" s="168"/>
    </row>
    <row r="27" customFormat="false" ht="20.85" hidden="false" customHeight="false" outlineLevel="0" collapsed="false">
      <c r="A27" s="166" t="n">
        <v>2</v>
      </c>
      <c r="B27" s="167" t="s">
        <v>98</v>
      </c>
      <c r="C27" s="164" t="s">
        <v>99</v>
      </c>
      <c r="D27" s="168"/>
      <c r="E27" s="168"/>
      <c r="F27" s="168"/>
      <c r="G27" s="170"/>
    </row>
    <row r="28" customFormat="false" ht="20.85" hidden="false" customHeight="false" outlineLevel="0" collapsed="false">
      <c r="A28" s="166" t="n">
        <v>3</v>
      </c>
      <c r="B28" s="167" t="s">
        <v>100</v>
      </c>
      <c r="C28" s="164" t="s">
        <v>101</v>
      </c>
      <c r="D28" s="168"/>
      <c r="E28" s="168"/>
      <c r="F28" s="168"/>
      <c r="G28" s="174"/>
    </row>
    <row r="29" customFormat="false" ht="20.85" hidden="false" customHeight="false" outlineLevel="0" collapsed="false">
      <c r="A29" s="166" t="n">
        <v>4</v>
      </c>
      <c r="B29" s="167" t="s">
        <v>111</v>
      </c>
      <c r="C29" s="164" t="s">
        <v>95</v>
      </c>
      <c r="D29" s="168"/>
      <c r="E29" s="168"/>
      <c r="F29" s="168"/>
      <c r="G29" s="168"/>
    </row>
    <row r="30" customFormat="false" ht="20.85" hidden="false" customHeight="false" outlineLevel="0" collapsed="false">
      <c r="A30" s="166" t="n">
        <v>5</v>
      </c>
      <c r="B30" s="167" t="s">
        <v>112</v>
      </c>
      <c r="C30" s="164" t="s">
        <v>95</v>
      </c>
      <c r="D30" s="168"/>
      <c r="E30" s="168"/>
      <c r="F30" s="168"/>
      <c r="G30" s="171"/>
    </row>
    <row r="31" customFormat="false" ht="13.8" hidden="false" customHeight="false" outlineLevel="0" collapsed="false">
      <c r="A31" s="166" t="s">
        <v>113</v>
      </c>
      <c r="B31" s="167" t="s">
        <v>114</v>
      </c>
      <c r="C31" s="164" t="s">
        <v>20</v>
      </c>
      <c r="D31" s="168"/>
      <c r="E31" s="168"/>
      <c r="F31" s="168"/>
      <c r="G31" s="170"/>
    </row>
    <row r="32" customFormat="false" ht="20.85" hidden="false" customHeight="false" outlineLevel="0" collapsed="false">
      <c r="A32" s="166" t="n">
        <v>6</v>
      </c>
      <c r="B32" s="167" t="s">
        <v>115</v>
      </c>
      <c r="C32" s="164" t="s">
        <v>95</v>
      </c>
      <c r="D32" s="168"/>
      <c r="E32" s="168"/>
      <c r="F32" s="168"/>
      <c r="G32" s="171"/>
    </row>
    <row r="33" customFormat="false" ht="13.8" hidden="false" customHeight="false" outlineLevel="0" collapsed="false">
      <c r="A33" s="166" t="s">
        <v>116</v>
      </c>
      <c r="B33" s="167" t="s">
        <v>114</v>
      </c>
      <c r="C33" s="164" t="s">
        <v>20</v>
      </c>
      <c r="D33" s="168"/>
      <c r="E33" s="168"/>
      <c r="F33" s="168"/>
      <c r="G33" s="170"/>
    </row>
    <row r="34" customFormat="false" ht="20.85" hidden="false" customHeight="false" outlineLevel="0" collapsed="false">
      <c r="A34" s="166" t="n">
        <v>7</v>
      </c>
      <c r="B34" s="167" t="s">
        <v>117</v>
      </c>
      <c r="C34" s="164" t="s">
        <v>95</v>
      </c>
      <c r="D34" s="168"/>
      <c r="E34" s="168"/>
      <c r="F34" s="168"/>
      <c r="G34" s="168"/>
    </row>
    <row r="35" customFormat="false" ht="20.85" hidden="false" customHeight="false" outlineLevel="0" collapsed="false">
      <c r="A35" s="166" t="s">
        <v>118</v>
      </c>
      <c r="B35" s="167" t="s">
        <v>119</v>
      </c>
      <c r="C35" s="164" t="s">
        <v>95</v>
      </c>
      <c r="D35" s="168"/>
      <c r="E35" s="168"/>
      <c r="F35" s="168"/>
      <c r="G35" s="168"/>
    </row>
    <row r="36" customFormat="false" ht="13.8" hidden="false" customHeight="false" outlineLevel="0" collapsed="false">
      <c r="A36" s="166" t="s">
        <v>120</v>
      </c>
      <c r="B36" s="167" t="s">
        <v>121</v>
      </c>
      <c r="C36" s="164" t="s">
        <v>95</v>
      </c>
      <c r="D36" s="168"/>
      <c r="E36" s="168"/>
      <c r="F36" s="168"/>
      <c r="G36" s="168"/>
    </row>
    <row r="37" customFormat="false" ht="20.85" hidden="false" customHeight="false" outlineLevel="0" collapsed="false">
      <c r="A37" s="166" t="s">
        <v>122</v>
      </c>
      <c r="B37" s="167" t="s">
        <v>123</v>
      </c>
      <c r="C37" s="164" t="s">
        <v>95</v>
      </c>
      <c r="D37" s="168"/>
      <c r="E37" s="168"/>
      <c r="F37" s="168"/>
      <c r="G37" s="168"/>
    </row>
    <row r="38" customFormat="false" ht="20.85" hidden="false" customHeight="false" outlineLevel="0" collapsed="false">
      <c r="A38" s="166" t="s">
        <v>124</v>
      </c>
      <c r="B38" s="167" t="s">
        <v>125</v>
      </c>
      <c r="C38" s="164" t="s">
        <v>95</v>
      </c>
      <c r="D38" s="168"/>
      <c r="E38" s="168"/>
      <c r="F38" s="168"/>
      <c r="G38" s="168"/>
    </row>
    <row r="39" customFormat="false" ht="20.85" hidden="false" customHeight="false" outlineLevel="0" collapsed="false">
      <c r="A39" s="166" t="n">
        <v>8</v>
      </c>
      <c r="B39" s="167" t="s">
        <v>102</v>
      </c>
      <c r="C39" s="164" t="s">
        <v>101</v>
      </c>
      <c r="D39" s="168"/>
      <c r="E39" s="168"/>
      <c r="F39" s="168"/>
      <c r="G39" s="173"/>
    </row>
    <row r="40" customFormat="false" ht="30.55" hidden="false" customHeight="false" outlineLevel="0" collapsed="false">
      <c r="A40" s="166" t="n">
        <v>9</v>
      </c>
      <c r="B40" s="167" t="s">
        <v>103</v>
      </c>
      <c r="C40" s="164" t="s">
        <v>101</v>
      </c>
      <c r="D40" s="168"/>
      <c r="E40" s="168"/>
      <c r="F40" s="168"/>
      <c r="G40" s="173"/>
    </row>
    <row r="41" customFormat="false" ht="13.8" hidden="false" customHeight="false" outlineLevel="0" collapsed="false">
      <c r="A41" s="166" t="s">
        <v>126</v>
      </c>
      <c r="B41" s="167" t="s">
        <v>105</v>
      </c>
      <c r="C41" s="164" t="s">
        <v>101</v>
      </c>
      <c r="D41" s="168"/>
      <c r="E41" s="168"/>
      <c r="F41" s="168"/>
      <c r="G41" s="173"/>
    </row>
    <row r="42" customFormat="false" ht="20.85" hidden="false" customHeight="false" outlineLevel="0" collapsed="false">
      <c r="A42" s="166" t="n">
        <v>10</v>
      </c>
      <c r="B42" s="167" t="s">
        <v>106</v>
      </c>
      <c r="C42" s="164" t="s">
        <v>101</v>
      </c>
      <c r="D42" s="168"/>
      <c r="E42" s="168"/>
      <c r="F42" s="168"/>
      <c r="G42" s="173"/>
    </row>
    <row r="43" customFormat="false" ht="20.85" hidden="false" customHeight="false" outlineLevel="0" collapsed="false">
      <c r="A43" s="166" t="n">
        <v>11</v>
      </c>
      <c r="B43" s="167" t="s">
        <v>107</v>
      </c>
      <c r="C43" s="164" t="s">
        <v>101</v>
      </c>
      <c r="D43" s="168"/>
      <c r="E43" s="168"/>
      <c r="F43" s="168"/>
      <c r="G43" s="173"/>
    </row>
    <row r="44" customFormat="false" ht="49.95" hidden="false" customHeight="false" outlineLevel="0" collapsed="false">
      <c r="A44" s="175" t="s">
        <v>127</v>
      </c>
      <c r="B44" s="167" t="s">
        <v>128</v>
      </c>
      <c r="C44" s="164" t="s">
        <v>85</v>
      </c>
      <c r="D44" s="168"/>
      <c r="E44" s="168"/>
      <c r="F44" s="168"/>
      <c r="G44" s="168"/>
    </row>
    <row r="45" customFormat="false" ht="20.85" hidden="false" customHeight="false" outlineLevel="0" collapsed="false">
      <c r="A45" s="166" t="s">
        <v>104</v>
      </c>
      <c r="B45" s="167" t="s">
        <v>12</v>
      </c>
      <c r="C45" s="164" t="s">
        <v>85</v>
      </c>
      <c r="D45" s="168"/>
      <c r="E45" s="168"/>
      <c r="F45" s="168"/>
      <c r="G45" s="168"/>
    </row>
    <row r="46" customFormat="false" ht="20.85" hidden="false" customHeight="false" outlineLevel="0" collapsed="false">
      <c r="A46" s="166" t="s">
        <v>129</v>
      </c>
      <c r="B46" s="167" t="s">
        <v>130</v>
      </c>
      <c r="C46" s="164" t="s">
        <v>85</v>
      </c>
      <c r="D46" s="168"/>
      <c r="E46" s="168"/>
      <c r="F46" s="168"/>
      <c r="G46" s="168"/>
    </row>
    <row r="47" customFormat="false" ht="20.85" hidden="false" customHeight="false" outlineLevel="0" collapsed="false">
      <c r="A47" s="166" t="s">
        <v>131</v>
      </c>
      <c r="B47" s="167" t="s">
        <v>132</v>
      </c>
      <c r="C47" s="164" t="s">
        <v>85</v>
      </c>
      <c r="D47" s="168"/>
      <c r="E47" s="168"/>
      <c r="F47" s="168"/>
      <c r="G47" s="168"/>
    </row>
    <row r="48" customFormat="false" ht="14.3" hidden="false" customHeight="true" outlineLevel="0" collapsed="false">
      <c r="A48" s="165" t="s">
        <v>133</v>
      </c>
      <c r="B48" s="165"/>
      <c r="C48" s="165"/>
      <c r="D48" s="165"/>
      <c r="E48" s="165"/>
      <c r="F48" s="165"/>
      <c r="G48" s="165"/>
    </row>
    <row r="49" customFormat="false" ht="20.85" hidden="false" customHeight="false" outlineLevel="0" collapsed="false">
      <c r="A49" s="166" t="n">
        <v>1</v>
      </c>
      <c r="B49" s="167" t="s">
        <v>134</v>
      </c>
      <c r="C49" s="164" t="s">
        <v>135</v>
      </c>
      <c r="D49" s="168"/>
      <c r="E49" s="168"/>
      <c r="F49" s="168"/>
      <c r="G49" s="168"/>
    </row>
    <row r="50" customFormat="false" ht="13.8" hidden="false" customHeight="false" outlineLevel="0" collapsed="false">
      <c r="A50" s="166" t="s">
        <v>136</v>
      </c>
      <c r="B50" s="167" t="s">
        <v>137</v>
      </c>
      <c r="C50" s="164" t="s">
        <v>135</v>
      </c>
      <c r="D50" s="168"/>
      <c r="E50" s="168"/>
      <c r="F50" s="168"/>
      <c r="G50" s="168"/>
    </row>
    <row r="51" customFormat="false" ht="20.85" hidden="false" customHeight="false" outlineLevel="0" collapsed="false">
      <c r="A51" s="166" t="s">
        <v>138</v>
      </c>
      <c r="B51" s="167" t="s">
        <v>139</v>
      </c>
      <c r="C51" s="164" t="s">
        <v>135</v>
      </c>
      <c r="D51" s="168"/>
      <c r="E51" s="168"/>
      <c r="F51" s="168"/>
      <c r="G51" s="168"/>
    </row>
    <row r="52" customFormat="false" ht="13.8" hidden="false" customHeight="false" outlineLevel="0" collapsed="false">
      <c r="A52" s="166" t="s">
        <v>140</v>
      </c>
      <c r="B52" s="167" t="s">
        <v>141</v>
      </c>
      <c r="C52" s="164" t="s">
        <v>135</v>
      </c>
      <c r="D52" s="168"/>
      <c r="E52" s="168"/>
      <c r="F52" s="168"/>
      <c r="G52" s="168"/>
    </row>
    <row r="53" customFormat="false" ht="13.8" hidden="false" customHeight="false" outlineLevel="0" collapsed="false">
      <c r="A53" s="166" t="s">
        <v>142</v>
      </c>
      <c r="B53" s="167" t="s">
        <v>58</v>
      </c>
      <c r="C53" s="164" t="s">
        <v>135</v>
      </c>
      <c r="D53" s="168"/>
      <c r="E53" s="168"/>
      <c r="F53" s="168"/>
      <c r="G53" s="168"/>
    </row>
    <row r="54" customFormat="false" ht="20.85" hidden="false" customHeight="false" outlineLevel="0" collapsed="false">
      <c r="A54" s="166" t="n">
        <v>2</v>
      </c>
      <c r="B54" s="167" t="s">
        <v>98</v>
      </c>
      <c r="C54" s="164" t="s">
        <v>99</v>
      </c>
      <c r="D54" s="168"/>
      <c r="E54" s="168"/>
      <c r="F54" s="168"/>
      <c r="G54" s="170"/>
    </row>
    <row r="55" customFormat="false" ht="20.85" hidden="false" customHeight="false" outlineLevel="0" collapsed="false">
      <c r="A55" s="166" t="n">
        <v>3</v>
      </c>
      <c r="B55" s="167" t="s">
        <v>100</v>
      </c>
      <c r="C55" s="164" t="s">
        <v>101</v>
      </c>
      <c r="D55" s="168"/>
      <c r="E55" s="168"/>
      <c r="F55" s="168"/>
      <c r="G55" s="172"/>
    </row>
    <row r="56" customFormat="false" ht="20.85" hidden="false" customHeight="false" outlineLevel="0" collapsed="false">
      <c r="A56" s="166" t="n">
        <v>4</v>
      </c>
      <c r="B56" s="167" t="s">
        <v>143</v>
      </c>
      <c r="C56" s="164" t="s">
        <v>95</v>
      </c>
      <c r="D56" s="168"/>
      <c r="E56" s="168"/>
      <c r="F56" s="168"/>
      <c r="G56" s="171"/>
    </row>
    <row r="57" customFormat="false" ht="13.8" hidden="false" customHeight="false" outlineLevel="0" collapsed="false">
      <c r="A57" s="166" t="s">
        <v>144</v>
      </c>
      <c r="B57" s="167" t="s">
        <v>145</v>
      </c>
      <c r="C57" s="164" t="s">
        <v>95</v>
      </c>
      <c r="D57" s="168"/>
      <c r="E57" s="168"/>
      <c r="F57" s="168"/>
      <c r="G57" s="171"/>
    </row>
    <row r="58" customFormat="false" ht="20.85" hidden="false" customHeight="false" outlineLevel="0" collapsed="false">
      <c r="A58" s="166" t="s">
        <v>146</v>
      </c>
      <c r="B58" s="167" t="s">
        <v>147</v>
      </c>
      <c r="C58" s="164" t="s">
        <v>95</v>
      </c>
      <c r="D58" s="168"/>
      <c r="E58" s="168"/>
      <c r="F58" s="168"/>
      <c r="G58" s="171"/>
    </row>
    <row r="59" customFormat="false" ht="20.85" hidden="false" customHeight="false" outlineLevel="0" collapsed="false">
      <c r="A59" s="166" t="s">
        <v>148</v>
      </c>
      <c r="B59" s="167" t="s">
        <v>149</v>
      </c>
      <c r="C59" s="164" t="s">
        <v>95</v>
      </c>
      <c r="D59" s="168"/>
      <c r="E59" s="168"/>
      <c r="F59" s="168"/>
      <c r="G59" s="171"/>
    </row>
    <row r="60" customFormat="false" ht="20.85" hidden="false" customHeight="false" outlineLevel="0" collapsed="false">
      <c r="A60" s="166" t="s">
        <v>150</v>
      </c>
      <c r="B60" s="167" t="s">
        <v>147</v>
      </c>
      <c r="C60" s="164" t="s">
        <v>95</v>
      </c>
      <c r="D60" s="168"/>
      <c r="E60" s="168"/>
      <c r="F60" s="168"/>
      <c r="G60" s="171"/>
    </row>
    <row r="61" customFormat="false" ht="13.8" hidden="false" customHeight="false" outlineLevel="0" collapsed="false">
      <c r="A61" s="166" t="s">
        <v>151</v>
      </c>
      <c r="B61" s="167" t="s">
        <v>152</v>
      </c>
      <c r="C61" s="164" t="s">
        <v>95</v>
      </c>
      <c r="D61" s="168"/>
      <c r="E61" s="168"/>
      <c r="F61" s="168"/>
      <c r="G61" s="171"/>
    </row>
    <row r="62" customFormat="false" ht="20.85" hidden="false" customHeight="false" outlineLevel="0" collapsed="false">
      <c r="A62" s="166" t="s">
        <v>153</v>
      </c>
      <c r="B62" s="167" t="s">
        <v>147</v>
      </c>
      <c r="C62" s="164" t="s">
        <v>95</v>
      </c>
      <c r="D62" s="168"/>
      <c r="E62" s="168"/>
      <c r="F62" s="168"/>
      <c r="G62" s="171"/>
    </row>
    <row r="63" customFormat="false" ht="13.8" hidden="false" customHeight="false" outlineLevel="0" collapsed="false">
      <c r="A63" s="166" t="s">
        <v>154</v>
      </c>
      <c r="B63" s="167" t="s">
        <v>132</v>
      </c>
      <c r="C63" s="164" t="s">
        <v>95</v>
      </c>
      <c r="D63" s="168"/>
      <c r="E63" s="168"/>
      <c r="F63" s="168"/>
      <c r="G63" s="171"/>
    </row>
    <row r="64" customFormat="false" ht="20.85" hidden="false" customHeight="false" outlineLevel="0" collapsed="false">
      <c r="A64" s="166" t="s">
        <v>155</v>
      </c>
      <c r="B64" s="167" t="s">
        <v>147</v>
      </c>
      <c r="C64" s="164" t="s">
        <v>95</v>
      </c>
      <c r="D64" s="168"/>
      <c r="E64" s="168"/>
      <c r="F64" s="168"/>
      <c r="G64" s="171"/>
    </row>
    <row r="65" customFormat="false" ht="20.85" hidden="false" customHeight="false" outlineLevel="0" collapsed="false">
      <c r="A65" s="166" t="n">
        <v>5</v>
      </c>
      <c r="B65" s="167" t="s">
        <v>102</v>
      </c>
      <c r="C65" s="164" t="s">
        <v>18</v>
      </c>
      <c r="D65" s="168"/>
      <c r="E65" s="168"/>
      <c r="F65" s="168"/>
      <c r="G65" s="173"/>
    </row>
    <row r="66" customFormat="false" ht="30.55" hidden="false" customHeight="false" outlineLevel="0" collapsed="false">
      <c r="A66" s="166" t="n">
        <v>6</v>
      </c>
      <c r="B66" s="167" t="s">
        <v>103</v>
      </c>
      <c r="C66" s="164" t="s">
        <v>18</v>
      </c>
      <c r="D66" s="168"/>
      <c r="E66" s="168"/>
      <c r="F66" s="168"/>
      <c r="G66" s="173"/>
    </row>
    <row r="67" customFormat="false" ht="13.8" hidden="false" customHeight="false" outlineLevel="0" collapsed="false">
      <c r="A67" s="166" t="s">
        <v>116</v>
      </c>
      <c r="B67" s="167" t="s">
        <v>105</v>
      </c>
      <c r="C67" s="164" t="s">
        <v>18</v>
      </c>
      <c r="D67" s="168"/>
      <c r="E67" s="168"/>
      <c r="F67" s="168"/>
      <c r="G67" s="173"/>
    </row>
    <row r="68" customFormat="false" ht="20.85" hidden="false" customHeight="false" outlineLevel="0" collapsed="false">
      <c r="A68" s="166" t="n">
        <v>7</v>
      </c>
      <c r="B68" s="167" t="s">
        <v>106</v>
      </c>
      <c r="C68" s="164" t="s">
        <v>18</v>
      </c>
      <c r="D68" s="168"/>
      <c r="E68" s="168"/>
      <c r="F68" s="168"/>
      <c r="G68" s="173"/>
    </row>
    <row r="69" customFormat="false" ht="20.85" hidden="false" customHeight="false" outlineLevel="0" collapsed="false">
      <c r="A69" s="166" t="n">
        <v>8</v>
      </c>
      <c r="B69" s="167" t="s">
        <v>107</v>
      </c>
      <c r="C69" s="164" t="s">
        <v>18</v>
      </c>
      <c r="D69" s="168"/>
      <c r="E69" s="168"/>
      <c r="F69" s="168"/>
      <c r="G69" s="173"/>
    </row>
    <row r="70" customFormat="false" ht="13.8" hidden="false" customHeight="false" outlineLevel="0" collapsed="false">
      <c r="A70" s="176" t="s">
        <v>156</v>
      </c>
      <c r="B70" s="0"/>
      <c r="C70" s="156"/>
      <c r="D70" s="0"/>
      <c r="E70" s="0"/>
      <c r="F70" s="0"/>
      <c r="G70" s="0"/>
    </row>
    <row r="71" customFormat="false" ht="13.8" hidden="false" customHeight="false" outlineLevel="0" collapsed="false">
      <c r="B71" s="0"/>
      <c r="C71" s="156"/>
      <c r="D71" s="0"/>
      <c r="E71" s="0"/>
      <c r="F71" s="0"/>
      <c r="G71" s="0"/>
    </row>
    <row r="72" customFormat="false" ht="14.3" hidden="false" customHeight="true" outlineLevel="0" collapsed="false">
      <c r="B72" s="177" t="s">
        <v>157</v>
      </c>
      <c r="C72" s="178" t="s">
        <v>158</v>
      </c>
      <c r="D72" s="178"/>
      <c r="E72" s="178"/>
      <c r="F72" s="178" t="s">
        <v>158</v>
      </c>
      <c r="G72" s="178"/>
    </row>
    <row r="73" customFormat="false" ht="13.8" hidden="false" customHeight="true" outlineLevel="0" collapsed="false">
      <c r="B73" s="179" t="s">
        <v>159</v>
      </c>
      <c r="C73" s="180" t="s">
        <v>160</v>
      </c>
      <c r="D73" s="180"/>
      <c r="E73" s="180"/>
      <c r="F73" s="180" t="s">
        <v>161</v>
      </c>
      <c r="G73" s="180"/>
    </row>
  </sheetData>
  <sheetProtection sheet="true" password="cc53" objects="true" scenarios="true"/>
  <mergeCells count="12">
    <mergeCell ref="E1:G1"/>
    <mergeCell ref="B2:F2"/>
    <mergeCell ref="B3:F3"/>
    <mergeCell ref="B4:F4"/>
    <mergeCell ref="F5:G5"/>
    <mergeCell ref="A8:G8"/>
    <mergeCell ref="A25:G25"/>
    <mergeCell ref="A48:G48"/>
    <mergeCell ref="C72:E72"/>
    <mergeCell ref="F72:G72"/>
    <mergeCell ref="C73:E73"/>
    <mergeCell ref="F73:G73"/>
  </mergeCells>
  <conditionalFormatting sqref="B3:F3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590277777777778" right="0.236111111111111" top="0.236111111111111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4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10.53"/>
  </cols>
  <sheetData/>
  <sheetProtection sheet="true" password="cc53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51"/>
    <col collapsed="false" customWidth="true" hidden="false" outlineLevel="0" max="2" min="2" style="0" width="39.82"/>
    <col collapsed="false" customWidth="true" hidden="false" outlineLevel="0" max="3" min="3" style="0" width="3.51"/>
    <col collapsed="false" customWidth="true" hidden="false" outlineLevel="0" max="4" min="4" style="0" width="36.72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181" t="s">
        <v>162</v>
      </c>
      <c r="B1" s="181"/>
      <c r="C1" s="182" t="s">
        <v>163</v>
      </c>
      <c r="D1" s="182"/>
    </row>
    <row r="2" customFormat="false" ht="15" hidden="false" customHeight="false" outlineLevel="0" collapsed="false">
      <c r="B2" s="183" t="s">
        <v>164</v>
      </c>
      <c r="C2" s="184" t="s">
        <v>165</v>
      </c>
      <c r="D2" s="185" t="s">
        <v>166</v>
      </c>
    </row>
    <row r="3" customFormat="false" ht="15" hidden="false" customHeight="false" outlineLevel="0" collapsed="false">
      <c r="B3" s="183" t="s">
        <v>167</v>
      </c>
      <c r="C3" s="184" t="s">
        <v>168</v>
      </c>
      <c r="D3" s="185" t="s">
        <v>169</v>
      </c>
    </row>
    <row r="4" customFormat="false" ht="15" hidden="false" customHeight="false" outlineLevel="0" collapsed="false">
      <c r="B4" s="183" t="s">
        <v>170</v>
      </c>
    </row>
    <row r="5" customFormat="false" ht="15" hidden="false" customHeight="false" outlineLevel="0" collapsed="false">
      <c r="B5" s="183" t="s">
        <v>169</v>
      </c>
    </row>
  </sheetData>
  <sheetProtection sheet="true" password="cc53" objects="true" scenarios="true"/>
  <mergeCells count="2">
    <mergeCell ref="A1:B1"/>
    <mergeCell ref="C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6" activeCellId="0" sqref="L16"/>
    </sheetView>
  </sheetViews>
  <sheetFormatPr defaultRowHeight="13.8" zeroHeight="false" outlineLevelRow="0" outlineLevelCol="0"/>
  <cols>
    <col collapsed="false" customWidth="true" hidden="false" outlineLevel="0" max="1" min="1" style="0" width="6.61"/>
    <col collapsed="false" customWidth="true" hidden="false" outlineLevel="0" max="2" min="2" style="0" width="52.52"/>
    <col collapsed="false" customWidth="true" hidden="false" outlineLevel="0" max="3" min="3" style="0" width="14.76"/>
    <col collapsed="false" customWidth="true" hidden="false" outlineLevel="0" max="4" min="4" style="0" width="17.36"/>
    <col collapsed="false" customWidth="true" hidden="false" outlineLevel="0" max="1025" min="5" style="0" width="8.67"/>
  </cols>
  <sheetData>
    <row r="1" customFormat="false" ht="15" hidden="false" customHeight="true" outlineLevel="0" collapsed="false">
      <c r="A1" s="140" t="s">
        <v>171</v>
      </c>
      <c r="B1" s="140"/>
      <c r="C1" s="140"/>
      <c r="D1" s="140"/>
    </row>
    <row r="2" customFormat="false" ht="15" hidden="false" customHeight="false" outlineLevel="0" collapsed="false">
      <c r="A2" s="140" t="e">
        <f aca="false">#REF!</f>
        <v>#REF!</v>
      </c>
      <c r="B2" s="140"/>
      <c r="C2" s="140"/>
      <c r="D2" s="140"/>
    </row>
    <row r="3" customFormat="false" ht="49.45" hidden="false" customHeight="true" outlineLevel="0" collapsed="false">
      <c r="A3" s="186" t="s">
        <v>172</v>
      </c>
      <c r="B3" s="186"/>
      <c r="C3" s="186"/>
      <c r="D3" s="186"/>
    </row>
    <row r="4" customFormat="false" ht="49.45" hidden="false" customHeight="true" outlineLevel="0" collapsed="false">
      <c r="A4" s="186" t="s">
        <v>173</v>
      </c>
      <c r="B4" s="186"/>
      <c r="C4" s="186"/>
      <c r="D4" s="186"/>
    </row>
    <row r="6" customFormat="false" ht="13.8" hidden="false" customHeight="false" outlineLevel="0" collapsed="false">
      <c r="A6" s="142" t="s">
        <v>53</v>
      </c>
      <c r="B6" s="142" t="s">
        <v>174</v>
      </c>
      <c r="C6" s="142" t="s">
        <v>78</v>
      </c>
      <c r="D6" s="142" t="s">
        <v>175</v>
      </c>
    </row>
    <row r="7" customFormat="false" ht="13.8" hidden="false" customHeight="false" outlineLevel="0" collapsed="false">
      <c r="A7" s="187" t="n">
        <v>1</v>
      </c>
      <c r="B7" s="188" t="s">
        <v>176</v>
      </c>
      <c r="C7" s="187" t="s">
        <v>177</v>
      </c>
      <c r="D7" s="189" t="n">
        <v>517.509</v>
      </c>
    </row>
    <row r="8" customFormat="false" ht="13.8" hidden="false" customHeight="false" outlineLevel="0" collapsed="false">
      <c r="A8" s="187" t="n">
        <v>2</v>
      </c>
      <c r="B8" s="188" t="s">
        <v>178</v>
      </c>
      <c r="C8" s="187" t="s">
        <v>101</v>
      </c>
      <c r="D8" s="190" t="n">
        <f aca="false">7089.93+16313.04</f>
        <v>23402.97</v>
      </c>
    </row>
    <row r="9" customFormat="false" ht="13.8" hidden="false" customHeight="false" outlineLevel="0" collapsed="false">
      <c r="A9" s="187" t="n">
        <v>3</v>
      </c>
      <c r="B9" s="188" t="s">
        <v>179</v>
      </c>
      <c r="C9" s="187" t="s">
        <v>180</v>
      </c>
      <c r="D9" s="189" t="n">
        <f aca="false">D8/(D7*1000)</f>
        <v>0.045</v>
      </c>
    </row>
    <row r="11" customFormat="false" ht="13.8" hidden="false" customHeight="false" outlineLevel="0" collapsed="false">
      <c r="A11" s="149" t="s">
        <v>67</v>
      </c>
      <c r="B11" s="150"/>
      <c r="C11" s="150"/>
      <c r="D11" s="150"/>
    </row>
    <row r="12" customFormat="false" ht="13.8" hidden="false" customHeight="true" outlineLevel="0" collapsed="false">
      <c r="A12" s="151" t="s">
        <v>181</v>
      </c>
      <c r="B12" s="151"/>
      <c r="C12" s="151"/>
      <c r="D12" s="151"/>
    </row>
    <row r="13" customFormat="false" ht="19.45" hidden="false" customHeight="true" outlineLevel="0" collapsed="false">
      <c r="A13" s="151" t="s">
        <v>182</v>
      </c>
      <c r="B13" s="151"/>
      <c r="C13" s="151"/>
      <c r="D13" s="151"/>
    </row>
    <row r="14" customFormat="false" ht="13.8" hidden="false" customHeight="false" outlineLevel="0" collapsed="false">
      <c r="A14" s="151"/>
    </row>
    <row r="16" customFormat="false" ht="15" hidden="false" customHeight="false" outlineLevel="0" collapsed="false">
      <c r="B16" s="152" t="s">
        <v>183</v>
      </c>
      <c r="C16" s="152"/>
      <c r="D16" s="152" t="s">
        <v>70</v>
      </c>
    </row>
    <row r="17" customFormat="false" ht="13.8" hidden="false" customHeight="false" outlineLevel="0" collapsed="false">
      <c r="B17" s="154"/>
      <c r="C17" s="154"/>
      <c r="D17" s="141"/>
    </row>
    <row r="18" customFormat="false" ht="13.8" hidden="false" customHeight="false" outlineLevel="0" collapsed="false">
      <c r="B18" s="141" t="s">
        <v>71</v>
      </c>
      <c r="C18" s="141"/>
      <c r="D18" s="141"/>
    </row>
  </sheetData>
  <sheetProtection sheet="true" password="cc53" objects="true" scenarios="true"/>
  <mergeCells count="6">
    <mergeCell ref="A1:D1"/>
    <mergeCell ref="A2:D2"/>
    <mergeCell ref="A3:D3"/>
    <mergeCell ref="A4:D4"/>
    <mergeCell ref="A12:D12"/>
    <mergeCell ref="A13:D13"/>
  </mergeCells>
  <printOptions headings="false" gridLines="false" gridLinesSet="true" horizontalCentered="false" verticalCentered="false"/>
  <pageMargins left="0.7875" right="0.393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E14" activeCellId="0" sqref="E14"/>
    </sheetView>
  </sheetViews>
  <sheetFormatPr defaultRowHeight="13.8" zeroHeight="false" outlineLevelRow="0" outlineLevelCol="0"/>
  <cols>
    <col collapsed="false" customWidth="true" hidden="false" outlineLevel="0" max="1" min="1" style="191" width="6.08"/>
    <col collapsed="false" customWidth="true" hidden="false" outlineLevel="0" max="2" min="2" style="192" width="42.52"/>
    <col collapsed="false" customWidth="true" hidden="false" outlineLevel="0" max="3" min="3" style="191" width="11.34"/>
    <col collapsed="false" customWidth="true" hidden="false" outlineLevel="0" max="5" min="4" style="191" width="15.95"/>
    <col collapsed="false" customWidth="false" hidden="true" outlineLevel="0" max="7" min="6" style="191" width="11.52"/>
    <col collapsed="false" customWidth="true" hidden="false" outlineLevel="0" max="1025" min="8" style="191" width="6.08"/>
  </cols>
  <sheetData>
    <row r="1" customFormat="false" ht="32.2" hidden="false" customHeight="true" outlineLevel="0" collapsed="false">
      <c r="A1" s="193"/>
      <c r="B1" s="194"/>
      <c r="C1" s="193"/>
      <c r="D1" s="195" t="s">
        <v>184</v>
      </c>
      <c r="E1" s="195"/>
      <c r="F1" s="196"/>
      <c r="G1" s="196"/>
    </row>
    <row r="2" customFormat="false" ht="15" hidden="false" customHeight="false" outlineLevel="0" collapsed="false">
      <c r="A2" s="193"/>
      <c r="B2" s="194"/>
      <c r="C2" s="193"/>
      <c r="D2" s="197"/>
      <c r="E2" s="197"/>
      <c r="F2" s="196"/>
      <c r="G2" s="196"/>
    </row>
    <row r="3" customFormat="false" ht="15" hidden="true" customHeight="false" outlineLevel="0" collapsed="false">
      <c r="A3" s="193"/>
      <c r="B3" s="194"/>
      <c r="C3" s="193"/>
      <c r="D3" s="198"/>
      <c r="E3" s="199"/>
      <c r="F3" s="196"/>
      <c r="G3" s="196"/>
    </row>
    <row r="4" customFormat="false" ht="13.8" hidden="true" customHeight="false" outlineLevel="0" collapsed="false">
      <c r="A4" s="193"/>
      <c r="B4" s="194"/>
      <c r="C4" s="193"/>
      <c r="D4" s="193"/>
      <c r="E4" s="193"/>
      <c r="F4" s="196"/>
      <c r="G4" s="196"/>
    </row>
    <row r="5" customFormat="false" ht="15" hidden="true" customHeight="true" outlineLevel="0" collapsed="false">
      <c r="A5" s="200" t="s">
        <v>185</v>
      </c>
      <c r="B5" s="200"/>
      <c r="C5" s="196"/>
      <c r="D5" s="201" t="s">
        <v>185</v>
      </c>
      <c r="E5" s="201"/>
      <c r="F5" s="196"/>
      <c r="G5" s="196"/>
    </row>
    <row r="6" customFormat="false" ht="15" hidden="true" customHeight="true" outlineLevel="0" collapsed="false">
      <c r="A6" s="200"/>
      <c r="B6" s="200"/>
      <c r="C6" s="196"/>
      <c r="D6" s="201"/>
      <c r="E6" s="201"/>
      <c r="F6" s="196"/>
      <c r="G6" s="196"/>
    </row>
    <row r="7" customFormat="false" ht="15.75" hidden="true" customHeight="true" outlineLevel="0" collapsed="false">
      <c r="A7" s="200"/>
      <c r="B7" s="200"/>
      <c r="C7" s="201"/>
      <c r="D7" s="201"/>
      <c r="E7" s="201"/>
      <c r="F7" s="196"/>
      <c r="G7" s="196"/>
    </row>
    <row r="8" customFormat="false" ht="14.95" hidden="true" customHeight="true" outlineLevel="0" collapsed="false">
      <c r="A8" s="202" t="s">
        <v>186</v>
      </c>
      <c r="B8" s="202"/>
      <c r="C8" s="196"/>
      <c r="D8" s="202" t="s">
        <v>186</v>
      </c>
      <c r="E8" s="202"/>
      <c r="F8" s="196"/>
      <c r="G8" s="196"/>
    </row>
    <row r="9" customFormat="false" ht="51" hidden="false" customHeight="true" outlineLevel="0" collapsed="false">
      <c r="A9" s="203" t="s">
        <v>187</v>
      </c>
      <c r="B9" s="203"/>
      <c r="C9" s="203"/>
      <c r="D9" s="203"/>
      <c r="E9" s="203"/>
      <c r="F9" s="196"/>
      <c r="G9" s="196"/>
    </row>
    <row r="10" customFormat="false" ht="14.15" hidden="false" customHeight="false" outlineLevel="0" collapsed="false">
      <c r="A10" s="204" t="e">
        <f aca="false">#REF!</f>
        <v>#REF!</v>
      </c>
      <c r="B10" s="204"/>
      <c r="C10" s="204"/>
      <c r="D10" s="204"/>
      <c r="E10" s="204"/>
      <c r="F10" s="196"/>
      <c r="G10" s="196"/>
    </row>
    <row r="11" customFormat="false" ht="15" hidden="false" customHeight="true" outlineLevel="0" collapsed="false">
      <c r="A11" s="205" t="s">
        <v>76</v>
      </c>
      <c r="B11" s="206" t="s">
        <v>175</v>
      </c>
      <c r="C11" s="206" t="s">
        <v>188</v>
      </c>
      <c r="D11" s="207" t="s">
        <v>189</v>
      </c>
      <c r="E11" s="207"/>
      <c r="F11" s="196"/>
      <c r="G11" s="196"/>
    </row>
    <row r="12" customFormat="false" ht="59.95" hidden="false" customHeight="false" outlineLevel="0" collapsed="false">
      <c r="A12" s="205"/>
      <c r="B12" s="206"/>
      <c r="C12" s="206"/>
      <c r="D12" s="208" t="s">
        <v>190</v>
      </c>
      <c r="E12" s="209" t="s">
        <v>191</v>
      </c>
      <c r="F12" s="196"/>
      <c r="G12" s="193" t="s">
        <v>192</v>
      </c>
    </row>
    <row r="13" customFormat="false" ht="14.95" hidden="false" customHeight="false" outlineLevel="0" collapsed="false">
      <c r="A13" s="210" t="n">
        <v>1</v>
      </c>
      <c r="B13" s="211" t="n">
        <v>2</v>
      </c>
      <c r="C13" s="212" t="n">
        <v>3</v>
      </c>
      <c r="D13" s="212" t="n">
        <v>4</v>
      </c>
      <c r="E13" s="213" t="n">
        <v>5</v>
      </c>
      <c r="F13" s="196"/>
      <c r="G13" s="196"/>
    </row>
    <row r="14" customFormat="false" ht="30" hidden="false" customHeight="true" outlineLevel="0" collapsed="false">
      <c r="A14" s="214" t="s">
        <v>193</v>
      </c>
      <c r="B14" s="215" t="s">
        <v>194</v>
      </c>
      <c r="C14" s="216" t="n">
        <f aca="false">D14+E14</f>
        <v>0</v>
      </c>
      <c r="D14" s="217"/>
      <c r="E14" s="218"/>
      <c r="F14" s="196"/>
      <c r="G14" s="196"/>
    </row>
    <row r="15" customFormat="false" ht="49.25" hidden="false" customHeight="false" outlineLevel="0" collapsed="false">
      <c r="A15" s="205" t="s">
        <v>195</v>
      </c>
      <c r="B15" s="219" t="s">
        <v>196</v>
      </c>
      <c r="C15" s="220" t="n">
        <f aca="false">D15+E15</f>
        <v>0</v>
      </c>
      <c r="D15" s="221"/>
      <c r="E15" s="222"/>
      <c r="F15" s="196"/>
      <c r="G15" s="196"/>
    </row>
    <row r="16" customFormat="false" ht="13.8" hidden="false" customHeight="false" outlineLevel="0" collapsed="false">
      <c r="A16" s="223" t="s">
        <v>197</v>
      </c>
      <c r="B16" s="224" t="s">
        <v>198</v>
      </c>
      <c r="C16" s="225" t="n">
        <f aca="false">D16+E16</f>
        <v>0</v>
      </c>
      <c r="D16" s="226"/>
      <c r="E16" s="227"/>
      <c r="F16" s="196"/>
      <c r="G16" s="196"/>
    </row>
    <row r="17" customFormat="false" ht="13.8" hidden="false" customHeight="false" outlineLevel="0" collapsed="false">
      <c r="A17" s="223" t="s">
        <v>199</v>
      </c>
      <c r="B17" s="224" t="s">
        <v>200</v>
      </c>
      <c r="C17" s="225" t="n">
        <f aca="false">D17+E17</f>
        <v>0</v>
      </c>
      <c r="D17" s="226"/>
      <c r="E17" s="227"/>
      <c r="F17" s="196"/>
      <c r="G17" s="196"/>
    </row>
    <row r="18" customFormat="false" ht="13.8" hidden="false" customHeight="false" outlineLevel="0" collapsed="false">
      <c r="A18" s="228" t="s">
        <v>201</v>
      </c>
      <c r="B18" s="229" t="s">
        <v>202</v>
      </c>
      <c r="C18" s="230" t="n">
        <f aca="false">D18+E18</f>
        <v>0</v>
      </c>
      <c r="D18" s="226"/>
      <c r="E18" s="227"/>
      <c r="F18" s="196"/>
      <c r="G18" s="196"/>
    </row>
    <row r="19" customFormat="false" ht="37.3" hidden="false" customHeight="false" outlineLevel="0" collapsed="false">
      <c r="A19" s="205" t="s">
        <v>203</v>
      </c>
      <c r="B19" s="219" t="s">
        <v>204</v>
      </c>
      <c r="C19" s="231" t="n">
        <f aca="false">D19+E19</f>
        <v>0</v>
      </c>
      <c r="D19" s="231"/>
      <c r="E19" s="231"/>
      <c r="F19" s="196"/>
      <c r="G19" s="196"/>
    </row>
    <row r="20" customFormat="false" ht="13.8" hidden="false" customHeight="false" outlineLevel="0" collapsed="false">
      <c r="A20" s="232" t="s">
        <v>205</v>
      </c>
      <c r="B20" s="224" t="s">
        <v>198</v>
      </c>
      <c r="C20" s="233" t="n">
        <f aca="false">D20+E20</f>
        <v>0</v>
      </c>
      <c r="D20" s="234"/>
      <c r="E20" s="235"/>
      <c r="F20" s="196"/>
      <c r="G20" s="196"/>
    </row>
    <row r="21" customFormat="false" ht="13.8" hidden="false" customHeight="false" outlineLevel="0" collapsed="false">
      <c r="A21" s="232" t="s">
        <v>206</v>
      </c>
      <c r="B21" s="224" t="s">
        <v>200</v>
      </c>
      <c r="C21" s="233" t="n">
        <f aca="false">D21+E21</f>
        <v>0</v>
      </c>
      <c r="D21" s="234"/>
      <c r="E21" s="235"/>
      <c r="F21" s="196"/>
      <c r="G21" s="196"/>
    </row>
    <row r="22" customFormat="false" ht="13.8" hidden="false" customHeight="false" outlineLevel="0" collapsed="false">
      <c r="A22" s="210" t="s">
        <v>207</v>
      </c>
      <c r="B22" s="229" t="s">
        <v>202</v>
      </c>
      <c r="C22" s="236" t="n">
        <f aca="false">D22+E22</f>
        <v>0</v>
      </c>
      <c r="D22" s="234"/>
      <c r="E22" s="235"/>
      <c r="F22" s="196"/>
      <c r="G22" s="196"/>
    </row>
    <row r="23" customFormat="false" ht="42.75" hidden="false" customHeight="true" outlineLevel="0" collapsed="false">
      <c r="A23" s="205" t="s">
        <v>208</v>
      </c>
      <c r="B23" s="219" t="s">
        <v>209</v>
      </c>
      <c r="C23" s="231" t="n">
        <f aca="false">IF(C15=0,0,C19/C15)</f>
        <v>0</v>
      </c>
      <c r="D23" s="231" t="n">
        <f aca="false">IF(D15=0,0,D19/D15)</f>
        <v>0</v>
      </c>
      <c r="E23" s="237" t="n">
        <f aca="false">IF(E15=0,0,(E24*E16+E25*E17+E26*E18)/E15)</f>
        <v>0</v>
      </c>
      <c r="F23" s="196"/>
      <c r="G23" s="196"/>
    </row>
    <row r="24" customFormat="false" ht="13.8" hidden="false" customHeight="false" outlineLevel="0" collapsed="false">
      <c r="A24" s="232" t="s">
        <v>210</v>
      </c>
      <c r="B24" s="224" t="s">
        <v>198</v>
      </c>
      <c r="C24" s="238" t="n">
        <f aca="false">IF(C16=0,0,C20/C16)</f>
        <v>0</v>
      </c>
      <c r="D24" s="238" t="n">
        <f aca="false">IF(D16=0,0,D20/D16)</f>
        <v>0</v>
      </c>
      <c r="E24" s="239" t="e">
        <f aca="false">E20/E16</f>
        <v>#DIV/0!</v>
      </c>
      <c r="F24" s="233" t="n">
        <v>0.35</v>
      </c>
      <c r="G24" s="208"/>
    </row>
    <row r="25" customFormat="false" ht="13.8" hidden="false" customHeight="false" outlineLevel="0" collapsed="false">
      <c r="A25" s="232" t="s">
        <v>211</v>
      </c>
      <c r="B25" s="224" t="s">
        <v>200</v>
      </c>
      <c r="C25" s="238" t="n">
        <f aca="false">IF(C17=0,0,C21/C17)</f>
        <v>0</v>
      </c>
      <c r="D25" s="238" t="n">
        <f aca="false">IF(D17=0,0,D21/D17)</f>
        <v>0</v>
      </c>
      <c r="E25" s="239" t="e">
        <f aca="false">E21/E17</f>
        <v>#DIV/0!</v>
      </c>
      <c r="F25" s="233" t="n">
        <v>0.25</v>
      </c>
      <c r="G25" s="208"/>
    </row>
    <row r="26" customFormat="false" ht="13.8" hidden="false" customHeight="false" outlineLevel="0" collapsed="false">
      <c r="A26" s="210" t="s">
        <v>212</v>
      </c>
      <c r="B26" s="229" t="s">
        <v>202</v>
      </c>
      <c r="C26" s="240" t="n">
        <f aca="false">IF(C18=0,0,C22/C18)</f>
        <v>0</v>
      </c>
      <c r="D26" s="240" t="n">
        <f aca="false">IF(D18=0,0,D22/D18)</f>
        <v>0</v>
      </c>
      <c r="E26" s="239" t="e">
        <f aca="false">E22/E18</f>
        <v>#DIV/0!</v>
      </c>
      <c r="F26" s="233" t="n">
        <v>0.15</v>
      </c>
      <c r="G26" s="208"/>
    </row>
    <row r="27" customFormat="false" ht="28.2" hidden="false" customHeight="false" outlineLevel="0" collapsed="false">
      <c r="A27" s="205" t="s">
        <v>213</v>
      </c>
      <c r="B27" s="219" t="s">
        <v>214</v>
      </c>
      <c r="C27" s="231" t="n">
        <f aca="false">D27+E27</f>
        <v>0</v>
      </c>
      <c r="D27" s="241" t="n">
        <f aca="false">Д4_послуга!D56</f>
        <v>0</v>
      </c>
      <c r="E27" s="241" t="n">
        <f aca="false">Д4_послуга!E56</f>
        <v>0</v>
      </c>
      <c r="F27" s="196"/>
      <c r="G27" s="196"/>
    </row>
    <row r="28" customFormat="false" ht="13.8" hidden="false" customHeight="false" outlineLevel="0" collapsed="false">
      <c r="A28" s="242" t="s">
        <v>215</v>
      </c>
      <c r="B28" s="243" t="s">
        <v>216</v>
      </c>
      <c r="C28" s="244" t="n">
        <f aca="false">C27+C19</f>
        <v>0</v>
      </c>
      <c r="D28" s="244"/>
      <c r="E28" s="244"/>
      <c r="F28" s="196"/>
      <c r="G28" s="196"/>
    </row>
    <row r="29" customFormat="false" ht="25.35" hidden="false" customHeight="false" outlineLevel="0" collapsed="false">
      <c r="A29" s="214" t="n">
        <v>7</v>
      </c>
      <c r="B29" s="215" t="s">
        <v>217</v>
      </c>
      <c r="C29" s="245" t="n">
        <f aca="false">D29+E29</f>
        <v>0</v>
      </c>
      <c r="D29" s="246"/>
      <c r="E29" s="247"/>
      <c r="F29" s="196"/>
      <c r="G29" s="196"/>
    </row>
    <row r="30" customFormat="false" ht="30" hidden="false" customHeight="true" outlineLevel="0" collapsed="false">
      <c r="A30" s="248" t="n">
        <v>8</v>
      </c>
      <c r="B30" s="249" t="s">
        <v>218</v>
      </c>
      <c r="C30" s="250" t="s">
        <v>219</v>
      </c>
      <c r="D30" s="250"/>
      <c r="E30" s="250"/>
      <c r="F30" s="196"/>
      <c r="G30" s="196"/>
    </row>
    <row r="31" customFormat="false" ht="14.95" hidden="false" customHeight="false" outlineLevel="0" collapsed="false">
      <c r="A31" s="223" t="s">
        <v>220</v>
      </c>
      <c r="B31" s="224" t="s">
        <v>221</v>
      </c>
      <c r="C31" s="251" t="n">
        <v>179</v>
      </c>
      <c r="D31" s="251"/>
      <c r="E31" s="251"/>
      <c r="F31" s="252" t="n">
        <v>179</v>
      </c>
      <c r="G31" s="196"/>
    </row>
    <row r="32" customFormat="false" ht="29.95" hidden="false" customHeight="false" outlineLevel="0" collapsed="false">
      <c r="A32" s="223" t="s">
        <v>222</v>
      </c>
      <c r="B32" s="224" t="s">
        <v>223</v>
      </c>
      <c r="C32" s="253" t="n">
        <v>-23</v>
      </c>
      <c r="D32" s="253"/>
      <c r="E32" s="253"/>
      <c r="F32" s="254" t="n">
        <v>-1</v>
      </c>
      <c r="G32" s="196"/>
    </row>
    <row r="33" customFormat="false" ht="29.95" hidden="false" customHeight="false" outlineLevel="0" collapsed="false">
      <c r="A33" s="223" t="s">
        <v>224</v>
      </c>
      <c r="B33" s="249" t="s">
        <v>225</v>
      </c>
      <c r="C33" s="255" t="n">
        <v>-1</v>
      </c>
      <c r="D33" s="255"/>
      <c r="E33" s="255"/>
      <c r="F33" s="252" t="n">
        <v>-23</v>
      </c>
      <c r="G33" s="196"/>
    </row>
    <row r="34" customFormat="false" ht="15" hidden="false" customHeight="true" outlineLevel="0" collapsed="false">
      <c r="A34" s="205" t="n">
        <v>9</v>
      </c>
      <c r="B34" s="219" t="s">
        <v>226</v>
      </c>
      <c r="C34" s="256" t="s">
        <v>219</v>
      </c>
      <c r="D34" s="256"/>
      <c r="E34" s="256"/>
      <c r="F34" s="257" t="n">
        <f aca="false">F31/C35*(18-F32)/(18-C36)</f>
        <v>0.439</v>
      </c>
      <c r="G34" s="258"/>
    </row>
    <row r="35" customFormat="false" ht="14.95" hidden="false" customHeight="false" outlineLevel="0" collapsed="false">
      <c r="A35" s="232" t="s">
        <v>227</v>
      </c>
      <c r="B35" s="224" t="s">
        <v>221</v>
      </c>
      <c r="C35" s="259" t="n">
        <v>189</v>
      </c>
      <c r="D35" s="259"/>
      <c r="E35" s="259"/>
      <c r="F35" s="196"/>
    </row>
    <row r="36" customFormat="false" ht="29.95" hidden="false" customHeight="false" outlineLevel="0" collapsed="false">
      <c r="A36" s="232" t="s">
        <v>228</v>
      </c>
      <c r="B36" s="224" t="s">
        <v>223</v>
      </c>
      <c r="C36" s="260" t="n">
        <v>-23</v>
      </c>
      <c r="D36" s="260"/>
      <c r="E36" s="260"/>
      <c r="F36" s="233" t="n">
        <v>1</v>
      </c>
    </row>
    <row r="37" customFormat="false" ht="29.95" hidden="false" customHeight="false" outlineLevel="0" collapsed="false">
      <c r="A37" s="232" t="s">
        <v>229</v>
      </c>
      <c r="B37" s="249" t="s">
        <v>225</v>
      </c>
      <c r="C37" s="261" t="n">
        <v>-2.1</v>
      </c>
      <c r="D37" s="261"/>
      <c r="E37" s="261"/>
      <c r="F37" s="196"/>
    </row>
    <row r="38" customFormat="false" ht="19.5" hidden="false" customHeight="true" outlineLevel="0" collapsed="false">
      <c r="A38" s="205" t="n">
        <v>10</v>
      </c>
      <c r="B38" s="219" t="s">
        <v>230</v>
      </c>
      <c r="C38" s="207" t="s">
        <v>219</v>
      </c>
      <c r="D38" s="207"/>
      <c r="E38" s="207"/>
      <c r="F38" s="257" t="n">
        <f aca="false">C39/C35*(18-C40)/(18-C36)</f>
        <v>0.947</v>
      </c>
    </row>
    <row r="39" customFormat="false" ht="14.95" hidden="false" customHeight="false" outlineLevel="0" collapsed="false">
      <c r="A39" s="223" t="s">
        <v>231</v>
      </c>
      <c r="B39" s="224" t="s">
        <v>221</v>
      </c>
      <c r="C39" s="262" t="n">
        <f aca="false">C31</f>
        <v>179</v>
      </c>
      <c r="D39" s="262"/>
      <c r="E39" s="262"/>
    </row>
    <row r="40" customFormat="false" ht="29.95" hidden="false" customHeight="false" outlineLevel="0" collapsed="false">
      <c r="A40" s="223" t="s">
        <v>232</v>
      </c>
      <c r="B40" s="224" t="s">
        <v>223</v>
      </c>
      <c r="C40" s="263" t="n">
        <f aca="false">C32</f>
        <v>-23</v>
      </c>
      <c r="D40" s="263"/>
      <c r="E40" s="263"/>
    </row>
    <row r="41" customFormat="false" ht="29.95" hidden="false" customHeight="false" outlineLevel="0" collapsed="false">
      <c r="A41" s="228" t="s">
        <v>233</v>
      </c>
      <c r="B41" s="264" t="s">
        <v>225</v>
      </c>
      <c r="C41" s="265" t="n">
        <f aca="false">C33</f>
        <v>-1</v>
      </c>
      <c r="D41" s="265"/>
      <c r="E41" s="265"/>
    </row>
    <row r="42" customFormat="false" ht="30" hidden="false" customHeight="true" outlineLevel="0" collapsed="false">
      <c r="A42" s="205" t="s">
        <v>234</v>
      </c>
      <c r="B42" s="219" t="s">
        <v>235</v>
      </c>
      <c r="C42" s="207" t="s">
        <v>219</v>
      </c>
      <c r="D42" s="207"/>
      <c r="E42" s="207"/>
    </row>
    <row r="43" customFormat="false" ht="14.95" hidden="false" customHeight="false" outlineLevel="0" collapsed="false">
      <c r="A43" s="223" t="s">
        <v>236</v>
      </c>
      <c r="B43" s="224" t="s">
        <v>221</v>
      </c>
      <c r="C43" s="266" t="n">
        <v>188</v>
      </c>
      <c r="D43" s="266"/>
      <c r="E43" s="266"/>
    </row>
    <row r="44" customFormat="false" ht="29.95" hidden="false" customHeight="false" outlineLevel="0" collapsed="false">
      <c r="A44" s="223" t="s">
        <v>237</v>
      </c>
      <c r="B44" s="224" t="s">
        <v>238</v>
      </c>
      <c r="C44" s="267" t="n">
        <v>0.4</v>
      </c>
      <c r="D44" s="267"/>
      <c r="E44" s="267"/>
    </row>
    <row r="45" customFormat="false" ht="29.95" hidden="false" customHeight="false" outlineLevel="0" collapsed="false">
      <c r="A45" s="228" t="s">
        <v>239</v>
      </c>
      <c r="B45" s="264" t="s">
        <v>240</v>
      </c>
      <c r="C45" s="268" t="n">
        <f aca="false">IF($F$36=1,C37,IF($F$36=$F$38,C41,IF($F$36=$F$34,F33,"")))</f>
        <v>-2.1</v>
      </c>
      <c r="D45" s="268"/>
      <c r="E45" s="268"/>
    </row>
    <row r="46" customFormat="false" ht="13.8" hidden="false" customHeight="false" outlineLevel="0" collapsed="false">
      <c r="A46" s="269"/>
      <c r="B46" s="270"/>
      <c r="C46" s="269"/>
      <c r="D46" s="269"/>
      <c r="E46" s="269"/>
    </row>
    <row r="47" customFormat="false" ht="14.25" hidden="false" customHeight="true" outlineLevel="0" collapsed="false">
      <c r="A47" s="269"/>
      <c r="B47" s="270" t="s">
        <v>241</v>
      </c>
      <c r="C47" s="271"/>
      <c r="D47" s="272" t="s">
        <v>242</v>
      </c>
      <c r="E47" s="272"/>
    </row>
    <row r="48" customFormat="false" ht="14.25" hidden="false" customHeight="true" outlineLevel="0" collapsed="false">
      <c r="A48" s="269"/>
      <c r="B48" s="270"/>
      <c r="C48" s="269" t="s">
        <v>159</v>
      </c>
      <c r="D48" s="273"/>
      <c r="E48" s="273"/>
    </row>
    <row r="49" customFormat="false" ht="14.95" hidden="true" customHeight="false" outlineLevel="0" collapsed="false">
      <c r="A49" s="269"/>
      <c r="B49" s="270" t="s">
        <v>243</v>
      </c>
      <c r="C49" s="269"/>
      <c r="D49" s="269"/>
      <c r="E49" s="274"/>
    </row>
    <row r="50" customFormat="false" ht="20.25" hidden="false" customHeight="true" outlineLevel="0" collapsed="false"/>
  </sheetData>
  <sheetProtection sheet="true" password="cc53" objects="true" scenarios="true"/>
  <mergeCells count="34">
    <mergeCell ref="D1:E1"/>
    <mergeCell ref="D2:E2"/>
    <mergeCell ref="A5:B5"/>
    <mergeCell ref="D5:E5"/>
    <mergeCell ref="A6:B6"/>
    <mergeCell ref="D6:E6"/>
    <mergeCell ref="A7:B7"/>
    <mergeCell ref="C7:E7"/>
    <mergeCell ref="A8:B8"/>
    <mergeCell ref="D8:E8"/>
    <mergeCell ref="A9:E9"/>
    <mergeCell ref="A10:E10"/>
    <mergeCell ref="A11:A12"/>
    <mergeCell ref="B11:B12"/>
    <mergeCell ref="C11:C12"/>
    <mergeCell ref="D11:E11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D47:E47"/>
    <mergeCell ref="D48:E4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rowBreaks count="1" manualBreakCount="1">
    <brk id="48" man="true" max="16383" min="0"/>
  </rowBreaks>
  <colBreaks count="1" manualBreakCount="1">
    <brk id="5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21096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2021-05-31T14:24:03Z</cp:lastPrinted>
  <dcterms:modified xsi:type="dcterms:W3CDTF">2021-06-04T09:15:02Z</dcterms:modified>
  <cp:revision>389</cp:revision>
  <dc:subject/>
  <dc:title/>
</cp:coreProperties>
</file>